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240" windowHeight="8475" tabRatio="936" activeTab="3"/>
  </bookViews>
  <sheets>
    <sheet name="CTiCB_DZIAŁ_I" sheetId="1" r:id="rId1"/>
    <sheet name="CTiCB_DZIAŁ_II" sheetId="2" r:id="rId2"/>
    <sheet name="CTiCB_DZIAŁ_III" sheetId="3" r:id="rId3"/>
    <sheet name="CTiCB_DZIAŁ_IV" sheetId="4" r:id="rId4"/>
    <sheet name="CTiCB_DZIAŁ_V" sheetId="5" r:id="rId5"/>
  </sheets>
  <definedNames>
    <definedName name="_xlnm.Print_Area" localSheetId="0">CTiCB_DZIAŁ_I!$A$1:$G$92</definedName>
    <definedName name="_xlnm.Print_Area" localSheetId="1">CTiCB_DZIAŁ_II!$A$1:$H$35</definedName>
    <definedName name="_xlnm.Print_Area" localSheetId="2">CTiCB_DZIAŁ_III!$A$1:$H$27</definedName>
    <definedName name="_xlnm.Print_Area" localSheetId="3">CTiCB_DZIAŁ_IV!$A$1:$Q$15</definedName>
    <definedName name="_xlnm.Print_Area" localSheetId="4">CTiCB_DZIAŁ_V!$A$1:$H$22</definedName>
    <definedName name="_xlnm.Print_Titles" localSheetId="0">CTiCB_DZIAŁ_I!$4:$6</definedName>
  </definedNames>
  <calcPr calcId="125725"/>
</workbook>
</file>

<file path=xl/calcChain.xml><?xml version="1.0" encoding="utf-8"?>
<calcChain xmlns="http://schemas.openxmlformats.org/spreadsheetml/2006/main">
  <c r="H22" i="5"/>
  <c r="H21"/>
  <c r="H20"/>
  <c r="H19"/>
  <c r="H18"/>
  <c r="H17"/>
  <c r="H16"/>
  <c r="H15"/>
  <c r="H14"/>
  <c r="H13"/>
  <c r="H12"/>
  <c r="H11"/>
  <c r="H10"/>
  <c r="H9"/>
  <c r="H8"/>
  <c r="H7"/>
  <c r="H6"/>
  <c r="G6"/>
  <c r="F6"/>
  <c r="Q15" i="4" l="1"/>
  <c r="O15"/>
  <c r="D15"/>
  <c r="N15" s="1"/>
  <c r="Q14"/>
  <c r="O14"/>
  <c r="N14" s="1"/>
  <c r="M14"/>
  <c r="I14"/>
  <c r="D14"/>
  <c r="Q13"/>
  <c r="P13"/>
  <c r="O13"/>
  <c r="N13"/>
  <c r="M13"/>
  <c r="I13"/>
  <c r="D13"/>
  <c r="Q12"/>
  <c r="O12"/>
  <c r="N12"/>
  <c r="M12"/>
  <c r="I12"/>
  <c r="D12"/>
  <c r="Q11"/>
  <c r="O11"/>
  <c r="N11"/>
  <c r="M11"/>
  <c r="I11"/>
  <c r="D11"/>
  <c r="Q10"/>
  <c r="O10"/>
  <c r="N10"/>
  <c r="M10"/>
  <c r="I10"/>
  <c r="D10"/>
  <c r="Q9"/>
  <c r="Q8" s="1"/>
  <c r="P9"/>
  <c r="O9"/>
  <c r="N9" s="1"/>
  <c r="M9"/>
  <c r="M8" s="1"/>
  <c r="L9"/>
  <c r="J9"/>
  <c r="I9" s="1"/>
  <c r="H9"/>
  <c r="G9"/>
  <c r="E9"/>
  <c r="D9" s="1"/>
  <c r="C9"/>
  <c r="C8" s="1"/>
  <c r="P8"/>
  <c r="L8"/>
  <c r="K8"/>
  <c r="J8"/>
  <c r="I8" s="1"/>
  <c r="H8"/>
  <c r="G8"/>
  <c r="F8"/>
  <c r="E8" l="1"/>
  <c r="D8" s="1"/>
  <c r="O8"/>
  <c r="N8" s="1"/>
  <c r="G27" i="3" l="1"/>
  <c r="F27"/>
  <c r="H26"/>
  <c r="H25"/>
  <c r="H24"/>
  <c r="H27" s="1"/>
  <c r="G23"/>
  <c r="F23"/>
  <c r="H22"/>
  <c r="H21"/>
  <c r="H20"/>
  <c r="H19"/>
  <c r="H23" s="1"/>
  <c r="G18"/>
  <c r="F18"/>
  <c r="H17"/>
  <c r="H16"/>
  <c r="H15"/>
  <c r="H18" s="1"/>
  <c r="G14"/>
  <c r="F14"/>
  <c r="H13"/>
  <c r="H12"/>
  <c r="H11"/>
  <c r="H10"/>
  <c r="F10"/>
  <c r="F9"/>
  <c r="H9" s="1"/>
  <c r="H8"/>
  <c r="H7"/>
  <c r="E7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H6"/>
  <c r="H14" s="1"/>
  <c r="H35" i="2" l="1"/>
  <c r="P34"/>
  <c r="P33"/>
  <c r="H33"/>
  <c r="H32"/>
  <c r="P31"/>
  <c r="H31"/>
  <c r="P30"/>
  <c r="H30"/>
  <c r="P29"/>
  <c r="H29"/>
  <c r="P28"/>
  <c r="P35" s="1"/>
  <c r="H28"/>
  <c r="H27"/>
  <c r="H26"/>
  <c r="H25"/>
  <c r="H24"/>
  <c r="H23"/>
  <c r="H22" s="1"/>
  <c r="G22"/>
  <c r="F22"/>
  <c r="H21"/>
  <c r="H20"/>
  <c r="H19"/>
  <c r="H18"/>
  <c r="H17"/>
  <c r="H16"/>
  <c r="H15"/>
  <c r="G15"/>
  <c r="F15"/>
  <c r="F14" s="1"/>
  <c r="F34" s="1"/>
  <c r="G14"/>
  <c r="H13"/>
  <c r="H12"/>
  <c r="H11"/>
  <c r="H10"/>
  <c r="H9"/>
  <c r="H8" s="1"/>
  <c r="G8"/>
  <c r="G34" s="1"/>
  <c r="F8"/>
  <c r="H7"/>
  <c r="H6"/>
  <c r="H14" l="1"/>
  <c r="H34" s="1"/>
  <c r="E66" i="1" l="1"/>
  <c r="E48"/>
  <c r="E70"/>
  <c r="E71"/>
  <c r="E10" l="1"/>
  <c r="F19" l="1"/>
  <c r="F72" l="1"/>
  <c r="F38"/>
  <c r="F36" s="1"/>
  <c r="F67"/>
  <c r="E67"/>
  <c r="G73"/>
  <c r="G84"/>
  <c r="G82"/>
  <c r="G79"/>
  <c r="G71"/>
  <c r="G70"/>
  <c r="G66"/>
  <c r="G65"/>
  <c r="G67" s="1"/>
  <c r="G68"/>
  <c r="G69"/>
  <c r="G55"/>
  <c r="G56"/>
  <c r="G57"/>
  <c r="G42"/>
  <c r="G72" l="1"/>
  <c r="E19"/>
  <c r="G27"/>
  <c r="D27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F86"/>
  <c r="F76"/>
  <c r="F74" s="1"/>
  <c r="F62"/>
  <c r="F64" s="1"/>
  <c r="F44" s="1"/>
  <c r="F10"/>
  <c r="F43" l="1"/>
  <c r="F9"/>
  <c r="F8" s="1"/>
  <c r="G91"/>
  <c r="G90"/>
  <c r="G88"/>
  <c r="G87"/>
  <c r="G83"/>
  <c r="G81"/>
  <c r="G78"/>
  <c r="G77"/>
  <c r="G75"/>
  <c r="G63"/>
  <c r="G61"/>
  <c r="G60"/>
  <c r="G59"/>
  <c r="G58"/>
  <c r="G54"/>
  <c r="G53"/>
  <c r="G52"/>
  <c r="G51"/>
  <c r="G50"/>
  <c r="G49"/>
  <c r="G48"/>
  <c r="G47"/>
  <c r="G46"/>
  <c r="G45"/>
  <c r="G41"/>
  <c r="G40"/>
  <c r="G39"/>
  <c r="G37"/>
  <c r="G35"/>
  <c r="G34"/>
  <c r="G33"/>
  <c r="G32"/>
  <c r="G31"/>
  <c r="G30"/>
  <c r="G29"/>
  <c r="G28"/>
  <c r="G26"/>
  <c r="G25"/>
  <c r="G24"/>
  <c r="G23"/>
  <c r="G22"/>
  <c r="G21"/>
  <c r="G20"/>
  <c r="G18"/>
  <c r="G17"/>
  <c r="G16"/>
  <c r="G15"/>
  <c r="G14"/>
  <c r="G13"/>
  <c r="G12"/>
  <c r="G11"/>
  <c r="E86"/>
  <c r="E76"/>
  <c r="E74" s="1"/>
  <c r="E62"/>
  <c r="E64" s="1"/>
  <c r="E38"/>
  <c r="E36" s="1"/>
  <c r="E44" l="1"/>
  <c r="G19"/>
  <c r="F80"/>
  <c r="F85" s="1"/>
  <c r="F89" s="1"/>
  <c r="F92" s="1"/>
  <c r="G38"/>
  <c r="G36"/>
  <c r="G86"/>
  <c r="E43"/>
  <c r="E9"/>
  <c r="E8" s="1"/>
  <c r="G10"/>
  <c r="G62"/>
  <c r="G64" s="1"/>
  <c r="G76"/>
  <c r="G74" s="1"/>
  <c r="G9" l="1"/>
  <c r="G8" s="1"/>
  <c r="E80"/>
  <c r="E85" s="1"/>
  <c r="E89" s="1"/>
  <c r="E92" s="1"/>
  <c r="G44" l="1"/>
  <c r="G43" s="1"/>
  <c r="G80" s="1"/>
  <c r="G85" s="1"/>
  <c r="G89" s="1"/>
  <c r="G92" s="1"/>
</calcChain>
</file>

<file path=xl/sharedStrings.xml><?xml version="1.0" encoding="utf-8"?>
<sst xmlns="http://schemas.openxmlformats.org/spreadsheetml/2006/main" count="319" uniqueCount="221">
  <si>
    <t>wyszczególnienie</t>
  </si>
  <si>
    <t>4</t>
  </si>
  <si>
    <t>dotacje z budżetu</t>
  </si>
  <si>
    <t>środki z budżetów jednostek samorządu terytorialnego lub ich związków</t>
  </si>
  <si>
    <t>opłaty za świadczone usługi edukacyjne</t>
  </si>
  <si>
    <t>pozostałe</t>
  </si>
  <si>
    <t>dotacje na finansowanie działalności statutowej</t>
  </si>
  <si>
    <t>z tego</t>
  </si>
  <si>
    <t>środki na finansowanie współpracy naukowej z zagranicą</t>
  </si>
  <si>
    <t>zagraniczne środki finansowe nie podlegajace zwrotowi</t>
  </si>
  <si>
    <t>sprzedaż pozostałych prac i usług badawczych i rozwojowych</t>
  </si>
  <si>
    <t>środki na realizację programów lub przedsięwzięć określonych przez Ministra</t>
  </si>
  <si>
    <t>Przychody ogółem z wydzielonej działalności gospodarczej</t>
  </si>
  <si>
    <t>Koszt wytworzenia świadczeń na własne potrzeby jednostki</t>
  </si>
  <si>
    <t>Przychody ze sprzedaży towarów i materiałów</t>
  </si>
  <si>
    <t>zysk ze zbycia niefinansowych aktywów trwałych</t>
  </si>
  <si>
    <t>inne pozostałe przychody operacyjne</t>
  </si>
  <si>
    <t>w tym</t>
  </si>
  <si>
    <t>równowartość rocznych odpisów amortyzacyjnych środków trwałych oraz wartośc niematerialnych i prawnych sfinansowanych z dotacji celowych, a także otrzymanych nieodpłatnie z innych źródeł</t>
  </si>
  <si>
    <t>Amortyzacja</t>
  </si>
  <si>
    <t>Zużycie materiałów i energii</t>
  </si>
  <si>
    <t>w tym energia</t>
  </si>
  <si>
    <t>Usługi obce</t>
  </si>
  <si>
    <t>Podatki i opłaty</t>
  </si>
  <si>
    <t>Wynagrodzenia</t>
  </si>
  <si>
    <t>składki z tytułu ubezpieczeń społęcznych i funduszu pracy</t>
  </si>
  <si>
    <t>dopłaty do kwater, wyżywienia, zasiłki na zagospodarowanie, wydatki na ochronę zdrowia</t>
  </si>
  <si>
    <t>Pozostałe koszty rodzajowe</t>
  </si>
  <si>
    <t>aparatura naukowo - badawcza</t>
  </si>
  <si>
    <t>podróże służbowe</t>
  </si>
  <si>
    <t>Zmiana stanu produktów (-,+)</t>
  </si>
  <si>
    <t>Wartość sprzedanych towarów i materiałów</t>
  </si>
  <si>
    <t>strata ze zbycia niefinansowych aktywów trwałych</t>
  </si>
  <si>
    <t>inne pozostałe koszty operacyjne</t>
  </si>
  <si>
    <t>Zyski nadzwyczajne</t>
  </si>
  <si>
    <t>Straty nadzwyczajne</t>
  </si>
  <si>
    <t>01</t>
  </si>
  <si>
    <t>02</t>
  </si>
  <si>
    <t>03</t>
  </si>
  <si>
    <t>04</t>
  </si>
  <si>
    <t>05</t>
  </si>
  <si>
    <t>kształceniem studentów studiów stacjonarnych, uczestników stacjonarnych studiów doktoranckich i kadr naukowych oraz utrzymaniem uczelni, w tym remonty (dotacja stacjonarna)</t>
  </si>
  <si>
    <t xml:space="preserve">w tym na zadania związane z </t>
  </si>
  <si>
    <t>na studiach niestacjonarnych</t>
  </si>
  <si>
    <t>SPUB</t>
  </si>
  <si>
    <t xml:space="preserve">w tym </t>
  </si>
  <si>
    <t>wynikające ze stosunku pracy</t>
  </si>
  <si>
    <t>osobowe</t>
  </si>
  <si>
    <t>D. Przychody finansowe</t>
  </si>
  <si>
    <t>E. Koszty finansowe</t>
  </si>
  <si>
    <t>I. Podatek dochodowy</t>
  </si>
  <si>
    <t>J. Pozostałe obowiązkowe zmniejszenie zysku (zwiększenie straty)</t>
  </si>
  <si>
    <t>06</t>
  </si>
  <si>
    <t>07</t>
  </si>
  <si>
    <t>08</t>
  </si>
  <si>
    <t>09</t>
  </si>
  <si>
    <t>10</t>
  </si>
  <si>
    <t>11</t>
  </si>
  <si>
    <t>12</t>
  </si>
  <si>
    <t>13</t>
  </si>
  <si>
    <t>Dział I. Rachunek zysków i strat</t>
  </si>
  <si>
    <t>Przychody ogółem z działalności dydaktycznej (w.04+07+08+10)</t>
  </si>
  <si>
    <t>pozostałe (m.in. opłaty za egzaminy, konferencje, środki unijne, sprzedaż usług TORMAN, itp..)</t>
  </si>
  <si>
    <t>badania własne</t>
  </si>
  <si>
    <t>środki zagraniczne, m.in. z UE, oraz współfinansowanie krajowe</t>
  </si>
  <si>
    <t>utrzymanie potencjału badawczego - podstawowy statut</t>
  </si>
  <si>
    <t>rozwój młodych naukowców i doktorantów</t>
  </si>
  <si>
    <t>18</t>
  </si>
  <si>
    <t>na działalność upowszechniającą naukę</t>
  </si>
  <si>
    <t>Pozostałe przychody (w.29+30)</t>
  </si>
  <si>
    <t>stwarzaniem studentom i doktorantom będącym osobami niepełnosprawnymi warunków do pełnego udziału w procesie kształcenia</t>
  </si>
  <si>
    <t>plan CT</t>
  </si>
  <si>
    <t>plan CB</t>
  </si>
  <si>
    <t>plan łączny</t>
  </si>
  <si>
    <t>środki na realizację projektów finansowanych przez NCBiR</t>
  </si>
  <si>
    <t>środki na realizację projektów finansowanych przez NCN</t>
  </si>
  <si>
    <t>przychody z likwidacji środków trwałych, środków trwałych w budowie, wartości niematerialnych i prawnych oraz korekty odpisów aktualizujących wartość niefinansowych aktywów trwałych</t>
  </si>
  <si>
    <t>Ubezpieczenia społeczne i inne świadczenia</t>
  </si>
  <si>
    <t>odpis na zakładowy fundusz świadczeń socjalnych</t>
  </si>
  <si>
    <t>stypendia naukowe dla wybitnych młodych naukowców, stypendia doktorskie i doktoranckie</t>
  </si>
  <si>
    <t>odpis na własny fundusz stypendialny</t>
  </si>
  <si>
    <t xml:space="preserve">Koszty działalności dydaktycznej finansowane z dotacji z budżetu państwa </t>
  </si>
  <si>
    <t>Koszty działalności dydaktycznej finansowane z przychodów własnych</t>
  </si>
  <si>
    <t>koszty kształcenia na studiach stacjonarnych</t>
  </si>
  <si>
    <t>koszty kształcenia na studiach niestacjonarnych</t>
  </si>
  <si>
    <t>Koszty działalności badawczej finansowane z dotacji z budżetu państwa</t>
  </si>
  <si>
    <t>Koszty działalności badawczej finansowane z przychodów własnych</t>
  </si>
  <si>
    <t>Koszty działalności gospodarczej wyodrębnionej</t>
  </si>
  <si>
    <t>w tym odpisy aktualizujące wartość aktywów niefinansowych i zapasów, koszty likwidacji środków trwałych i wartości niematerialnych i prawnych oraz wartość netto zlikwidowanych środków trwałych oraz wartości niematerialnych i prawnych</t>
  </si>
  <si>
    <t>w tym odsetki uzyskane</t>
  </si>
  <si>
    <t>w tym odsetki zapłacone</t>
  </si>
  <si>
    <t>A. Przychody z działalności operacyjnej (w.02+29)</t>
  </si>
  <si>
    <t>Przychody podstawowej działalności operacyjnej (w.03+12+27+28)</t>
  </si>
  <si>
    <t>Przychody z działalności badawczej (w.13+19+20+21+23+24+25)</t>
  </si>
  <si>
    <t>Pozostałe przychody operacyjne (w.32+33)</t>
  </si>
  <si>
    <t>B. Koszty działalności operacyjnej (w.37+67)</t>
  </si>
  <si>
    <t>Koszty podstawowej działalności operacyjnej (w.57)</t>
  </si>
  <si>
    <t>Ogółem koszty rodzajowe (w.38+39+41+42+43+46+52)</t>
  </si>
  <si>
    <t>Ogółem koszty własne podstawowej działalności operacyjnej (w.55+56) i (w.60+65+66)</t>
  </si>
  <si>
    <t>Koszty działalności dydaktycznej ogółem (58+59)</t>
  </si>
  <si>
    <t>Koszty działalności badawczej ogółem (63+64)</t>
  </si>
  <si>
    <t>Pozostałe koszty (w.68+69)</t>
  </si>
  <si>
    <t>Pozostałe koszty operacyjne (w.70+71)</t>
  </si>
  <si>
    <t>C. Zysk (strata) na działalnosci operacyjnej (w.01-36)</t>
  </si>
  <si>
    <t>F. Zysk (strata) na działalności (w.73+74-76)</t>
  </si>
  <si>
    <t>G. Wynik zdarzeń nadzwyczajnych (w.80-81)</t>
  </si>
  <si>
    <t>H. Zysk (strata) brutto (w.78+79)</t>
  </si>
  <si>
    <t>K. Zysk (strata) netto (w.82-83-84)</t>
  </si>
  <si>
    <t xml:space="preserve"> </t>
  </si>
  <si>
    <t>WYSZCZEGÓLNIENIE</t>
  </si>
  <si>
    <t>Plan CT                          na 2014 r.</t>
  </si>
  <si>
    <t>Plan CB                       na 2014 r.</t>
  </si>
  <si>
    <t>Plan CT i CB                  na 2014 r.</t>
  </si>
  <si>
    <t>Fundusz pomocy materialnej dla studentów i doktorantów</t>
  </si>
  <si>
    <t>stan funduszu na początek roku</t>
  </si>
  <si>
    <t>z dotacji budżetu państwa</t>
  </si>
  <si>
    <t>zwiększenia ogółem (04+06+07+08)</t>
  </si>
  <si>
    <t>dotacja z budżetu państwa</t>
  </si>
  <si>
    <t>w tym przezna - czona na</t>
  </si>
  <si>
    <t>pomoc materialną dla doktorantów</t>
  </si>
  <si>
    <t>opłaty za korzystanie z domów studenckich</t>
  </si>
  <si>
    <t>opłaty za korzystanie ze stołówek studenckich</t>
  </si>
  <si>
    <t>inne przychody</t>
  </si>
  <si>
    <t>zmniejszenia ogółem (10+17+23+29)</t>
  </si>
  <si>
    <t>dla studentów (11+12+13+14+15+16)</t>
  </si>
  <si>
    <t xml:space="preserve">stypendia socjalne </t>
  </si>
  <si>
    <t>stypendia specjalne dla osób niepełnosprawnych</t>
  </si>
  <si>
    <t>stypendia rektora dla najlepszych studentów</t>
  </si>
  <si>
    <t>stypendium ministra za osiągnięcia w nauce</t>
  </si>
  <si>
    <t>14</t>
  </si>
  <si>
    <t>stypendium ministra za wybitne osiągnięcia sportowe</t>
  </si>
  <si>
    <t>15</t>
  </si>
  <si>
    <t>zapomogi</t>
  </si>
  <si>
    <t>16</t>
  </si>
  <si>
    <t>dla doktorantów (18+19+20+21+22)</t>
  </si>
  <si>
    <t>17</t>
  </si>
  <si>
    <t>stypendia socjalne</t>
  </si>
  <si>
    <t>19</t>
  </si>
  <si>
    <t>stypendium dla najlepszych doktorantów</t>
  </si>
  <si>
    <t>20</t>
  </si>
  <si>
    <t>stypendium specjalne dla osób niepełnosprawnych</t>
  </si>
  <si>
    <t>21</t>
  </si>
  <si>
    <t>stypendium ministra za wybitne osiągnięcia</t>
  </si>
  <si>
    <t>22</t>
  </si>
  <si>
    <t>koszty utrzymania domów  i stołówek studenckich</t>
  </si>
  <si>
    <t>23</t>
  </si>
  <si>
    <t xml:space="preserve">wynagrodzenia </t>
  </si>
  <si>
    <t>24</t>
  </si>
  <si>
    <t>składki na ubezpieczenia społeczne i fundusz pracy</t>
  </si>
  <si>
    <t>25</t>
  </si>
  <si>
    <t xml:space="preserve">remonty i modernizacja </t>
  </si>
  <si>
    <t>26</t>
  </si>
  <si>
    <t>w tym remonty finansowane z dotacji</t>
  </si>
  <si>
    <t>27</t>
  </si>
  <si>
    <t>koszty realizacji zadań związanych z przyznawaniem i wypłacaniem stypendiów 
i zapomóg dla studentów i doktorantów</t>
  </si>
  <si>
    <t>28</t>
  </si>
  <si>
    <r>
      <t>Stan funduszu na koniec okresu sprawozdawczego</t>
    </r>
    <r>
      <rPr>
        <sz val="9"/>
        <rFont val="Arial"/>
        <family val="2"/>
        <charset val="238"/>
      </rPr>
      <t xml:space="preserve"> (01+03-09)</t>
    </r>
  </si>
  <si>
    <t>29</t>
  </si>
  <si>
    <t>Plan CT na 2014 r.</t>
  </si>
  <si>
    <t>Plan CB na 2014 r.</t>
  </si>
  <si>
    <t>Plan na 2014 r. łącznie</t>
  </si>
  <si>
    <t>Fundusz zasadniczy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</si>
  <si>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</si>
  <si>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</si>
  <si>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</si>
  <si>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</si>
  <si>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zmniejszenia ogółem</t>
  </si>
  <si>
    <t>pokrycie straty netto</t>
  </si>
  <si>
    <r>
      <t>stan funduszu na koniec okresu sprawozdawczego</t>
    </r>
    <r>
      <rPr>
        <sz val="9"/>
        <rFont val="Arial"/>
        <family val="2"/>
        <charset val="238"/>
      </rPr>
      <t xml:space="preserve"> (31+32-36)</t>
    </r>
  </si>
  <si>
    <t>Zakładowy fundusz świadczeń socjalnych</t>
  </si>
  <si>
    <r>
      <t>stan funduszu na koniec okresu sprawozdawczego</t>
    </r>
    <r>
      <rPr>
        <sz val="9"/>
        <rFont val="Arial"/>
        <family val="2"/>
        <charset val="238"/>
      </rPr>
      <t xml:space="preserve"> (40+41-42)</t>
    </r>
  </si>
  <si>
    <t>Własny fundusz stypendialny</t>
  </si>
  <si>
    <t>odpis w ciężar kosztów działalności dydaktycznej</t>
  </si>
  <si>
    <r>
      <t>stan funduszu na koniec okresu sprawozdawczego</t>
    </r>
    <r>
      <rPr>
        <sz val="9"/>
        <rFont val="Arial"/>
        <family val="2"/>
        <charset val="238"/>
      </rPr>
      <t xml:space="preserve"> (44+45-47)</t>
    </r>
  </si>
  <si>
    <t>Fundusz wdrożeniowy</t>
  </si>
  <si>
    <t>zwiększenie ogółem</t>
  </si>
  <si>
    <t>zmniejszenie ogółem</t>
  </si>
  <si>
    <r>
      <t>stan funduszu na koniec okresu sprawozdawczego</t>
    </r>
    <r>
      <rPr>
        <sz val="9"/>
        <rFont val="Arial"/>
        <family val="2"/>
        <charset val="238"/>
      </rPr>
      <t xml:space="preserve"> (49+50-51)</t>
    </r>
  </si>
  <si>
    <t>PLAN CT na 2014 r.</t>
  </si>
  <si>
    <t>PLAN CB na 2014 r.</t>
  </si>
  <si>
    <t>w tys. zł</t>
  </si>
  <si>
    <t>Wyszczególnienie</t>
  </si>
  <si>
    <t>Zatrudnienie</t>
  </si>
  <si>
    <t>Wynagrodzenia wynikające ze stosunku pracy (5+7)</t>
  </si>
  <si>
    <t>w tym:</t>
  </si>
  <si>
    <t>dodatkowe wynagrodzenia roczne</t>
  </si>
  <si>
    <t>nagrody rektora</t>
  </si>
  <si>
    <t>Razem                                                     z tego:</t>
  </si>
  <si>
    <t>Nauczyciele akademiccy</t>
  </si>
  <si>
    <t>z tego                                       w grupach stanowisk</t>
  </si>
  <si>
    <t>profesorów</t>
  </si>
  <si>
    <t>docentów, adiunktów i starszych wykładowców</t>
  </si>
  <si>
    <t>asystentów, wykładowców, lektorów i instruktorów</t>
  </si>
  <si>
    <t>Pracownicy niebedący nauczycielami akademickimi</t>
  </si>
  <si>
    <t>w ramach działalności dydaktycznej</t>
  </si>
  <si>
    <t>w tym wynagrodzenia sfinansowane ze środków przeznaczonych przez senat uczelni publicznej na zwiększenie wynagrodzeń na podstawie art. 151 ust. 8 ustawy</t>
  </si>
  <si>
    <t>Dział V. Informacje rzeczowe i uzupełniające</t>
  </si>
  <si>
    <t>Jednostka miary</t>
  </si>
  <si>
    <t>Liczba studentów ogółem (02+04)</t>
  </si>
  <si>
    <t>osoby</t>
  </si>
  <si>
    <t>studiów stacjonarnych</t>
  </si>
  <si>
    <t>nowo przyjętych</t>
  </si>
  <si>
    <t>studiów niestacjonarnych</t>
  </si>
  <si>
    <t>Liczba studentów otrzymujących stypendia z funduszu pomocy materialnej dla studentów i doktorantów</t>
  </si>
  <si>
    <t>Liczba doktorantów otrzymujących stypendia z funduszu pomocy materialnej dla studentów i doktorantów</t>
  </si>
  <si>
    <t>Liczba miejsc w domach studenckich</t>
  </si>
  <si>
    <t>miejsca</t>
  </si>
  <si>
    <t>Liczba uczestników studiów doktoranckich ogółem</t>
  </si>
  <si>
    <t>uczestników stacjonarnych studiów doktoranckich</t>
  </si>
  <si>
    <t>Liczba uczestników studiów doktoranckich pobierających stypendium doktoranckie</t>
  </si>
  <si>
    <t>Kwota stypendiów doktoranckich</t>
  </si>
  <si>
    <t>tys. zł</t>
  </si>
  <si>
    <t>Koszty remontów budynków i lokali oraz obiektów inżynierii lądowej i wodnej (z wyjątkiem domów i stołówek studenckich)</t>
  </si>
  <si>
    <t xml:space="preserve">Nakłady na rzeczowe aktywa trwałe </t>
  </si>
  <si>
    <t>nakłady na urządzenia techniczne i maszyny, środki transportu i inne środki trwałe</t>
  </si>
  <si>
    <t xml:space="preserve">Bezzwrotne środki z pomocy zagranicznej na sfinansowanie lub dofinansowanie kosztów realizacji inwestycji i zakupów inwestycyjnych </t>
  </si>
  <si>
    <t xml:space="preserve"> z Unii Europejskiej</t>
  </si>
  <si>
    <t>Dział II. Fundusz pomocy materialnej dla studentów i doktorantów</t>
  </si>
  <si>
    <t>Dział III. Inne fundusze</t>
  </si>
  <si>
    <t>Dział. IV Zatrudnienie i wynagrodzenia w grupach stanowisk</t>
  </si>
  <si>
    <t>część toruńska łącznie z częścią bydgoską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</si>
</sst>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9">
    <font>
      <sz val="11"/>
      <color theme="1"/>
      <name val="Czcionka tekstu podstawowego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8"/>
      <name val="Czcionka tekstu podstawowego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i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16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4" fontId="2" fillId="0" borderId="0" xfId="0" applyNumberFormat="1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 applyProtection="1">
      <alignment vertical="center"/>
      <protection locked="0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1" xfId="0" quotePrefix="1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 applyProtection="1">
      <alignment vertical="center"/>
      <protection locked="0"/>
    </xf>
    <xf numFmtId="0" fontId="9" fillId="0" borderId="1" xfId="0" applyFont="1" applyFill="1" applyBorder="1" applyAlignment="1">
      <alignment vertical="center" wrapText="1"/>
    </xf>
    <xf numFmtId="164" fontId="9" fillId="0" borderId="1" xfId="0" applyNumberFormat="1" applyFont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 applyProtection="1">
      <alignment horizontal="right" vertical="center" wrapText="1"/>
    </xf>
    <xf numFmtId="164" fontId="9" fillId="0" borderId="1" xfId="0" applyNumberFormat="1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>
      <alignment horizontal="left" vertical="center" wrapText="1"/>
    </xf>
    <xf numFmtId="164" fontId="2" fillId="0" borderId="0" xfId="0" applyNumberFormat="1" applyFont="1" applyAlignment="1" applyProtection="1">
      <alignment vertical="center"/>
      <protection locked="0"/>
    </xf>
    <xf numFmtId="0" fontId="9" fillId="0" borderId="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49" fontId="9" fillId="0" borderId="5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 applyProtection="1">
      <alignment horizontal="right" vertical="center" wrapText="1"/>
    </xf>
    <xf numFmtId="4" fontId="10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164" fontId="8" fillId="0" borderId="1" xfId="0" applyNumberFormat="1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>
      <alignment horizontal="center" vertical="center"/>
    </xf>
    <xf numFmtId="0" fontId="12" fillId="0" borderId="0" xfId="3" applyFont="1" applyAlignment="1" applyProtection="1">
      <alignment vertical="center"/>
    </xf>
    <xf numFmtId="0" fontId="13" fillId="0" borderId="0" xfId="0" applyFont="1" applyAlignment="1">
      <alignment vertical="center" wrapText="1"/>
    </xf>
    <xf numFmtId="164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13" fillId="0" borderId="0" xfId="0" applyNumberFormat="1" applyFont="1" applyAlignment="1">
      <alignment vertical="center" wrapText="1"/>
    </xf>
    <xf numFmtId="165" fontId="13" fillId="0" borderId="0" xfId="2" applyNumberFormat="1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164" fontId="15" fillId="2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4" fontId="13" fillId="0" borderId="1" xfId="0" applyNumberFormat="1" applyFont="1" applyBorder="1" applyAlignment="1">
      <alignment vertical="center" wrapText="1"/>
    </xf>
    <xf numFmtId="164" fontId="13" fillId="0" borderId="12" xfId="0" applyNumberFormat="1" applyFont="1" applyBorder="1" applyAlignment="1">
      <alignment vertical="center" wrapText="1"/>
    </xf>
    <xf numFmtId="164" fontId="16" fillId="0" borderId="1" xfId="0" applyNumberFormat="1" applyFont="1" applyBorder="1" applyAlignment="1">
      <alignment vertical="center" wrapText="1"/>
    </xf>
    <xf numFmtId="164" fontId="13" fillId="2" borderId="1" xfId="0" applyNumberFormat="1" applyFont="1" applyFill="1" applyBorder="1" applyAlignment="1">
      <alignment vertical="center" wrapText="1"/>
    </xf>
    <xf numFmtId="3" fontId="1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8" fillId="0" borderId="0" xfId="4" applyFont="1" applyBorder="1" applyAlignment="1" applyProtection="1">
      <alignment horizontal="left" wrapText="1"/>
    </xf>
    <xf numFmtId="0" fontId="9" fillId="0" borderId="0" xfId="4" applyFont="1" applyAlignment="1" applyProtection="1"/>
    <xf numFmtId="0" fontId="2" fillId="0" borderId="0" xfId="0" applyFont="1"/>
    <xf numFmtId="0" fontId="8" fillId="0" borderId="0" xfId="4" applyFont="1" applyAlignment="1" applyProtection="1">
      <alignment horizontal="left" vertical="center" wrapText="1"/>
    </xf>
    <xf numFmtId="0" fontId="9" fillId="0" borderId="0" xfId="4" applyFont="1" applyProtection="1"/>
    <xf numFmtId="0" fontId="8" fillId="0" borderId="15" xfId="4" applyFont="1" applyBorder="1" applyAlignment="1" applyProtection="1">
      <alignment horizontal="center" vertical="center" wrapText="1"/>
    </xf>
    <xf numFmtId="0" fontId="8" fillId="0" borderId="16" xfId="4" applyFont="1" applyBorder="1" applyAlignment="1" applyProtection="1">
      <alignment horizontal="center" vertical="center" wrapText="1"/>
    </xf>
    <xf numFmtId="0" fontId="8" fillId="0" borderId="17" xfId="4" applyFont="1" applyBorder="1" applyAlignment="1" applyProtection="1">
      <alignment horizontal="center" vertical="center" wrapText="1"/>
    </xf>
    <xf numFmtId="0" fontId="9" fillId="0" borderId="20" xfId="4" applyFont="1" applyBorder="1" applyAlignment="1" applyProtection="1">
      <alignment horizontal="center" vertical="top" wrapText="1"/>
    </xf>
    <xf numFmtId="0" fontId="9" fillId="0" borderId="21" xfId="4" applyFont="1" applyBorder="1" applyAlignment="1" applyProtection="1">
      <alignment horizontal="center" vertical="top" wrapText="1"/>
    </xf>
    <xf numFmtId="0" fontId="9" fillId="0" borderId="22" xfId="4" applyFont="1" applyBorder="1" applyAlignment="1" applyProtection="1">
      <alignment horizontal="center" vertical="top" wrapText="1"/>
    </xf>
    <xf numFmtId="0" fontId="9" fillId="0" borderId="20" xfId="4" applyFont="1" applyBorder="1" applyAlignment="1" applyProtection="1">
      <alignment horizontal="center" vertical="center" wrapText="1"/>
    </xf>
    <xf numFmtId="3" fontId="8" fillId="0" borderId="22" xfId="4" applyNumberFormat="1" applyFont="1" applyFill="1" applyBorder="1" applyAlignment="1" applyProtection="1">
      <alignment horizontal="right" vertical="center" wrapText="1"/>
    </xf>
    <xf numFmtId="3" fontId="9" fillId="0" borderId="22" xfId="4" applyNumberFormat="1" applyFont="1" applyBorder="1" applyAlignment="1" applyProtection="1">
      <alignment vertical="center"/>
      <protection locked="0"/>
    </xf>
    <xf numFmtId="0" fontId="9" fillId="0" borderId="21" xfId="4" applyFont="1" applyBorder="1" applyAlignment="1" applyProtection="1">
      <alignment vertical="center" wrapText="1"/>
    </xf>
    <xf numFmtId="0" fontId="9" fillId="0" borderId="23" xfId="4" applyFont="1" applyBorder="1" applyAlignment="1" applyProtection="1">
      <alignment vertical="center" wrapText="1"/>
    </xf>
    <xf numFmtId="3" fontId="9" fillId="0" borderId="24" xfId="4" applyNumberFormat="1" applyFont="1" applyBorder="1" applyAlignment="1" applyProtection="1">
      <alignment vertical="center"/>
      <protection locked="0"/>
    </xf>
    <xf numFmtId="0" fontId="9" fillId="0" borderId="21" xfId="4" applyFont="1" applyBorder="1" applyAlignment="1" applyProtection="1">
      <alignment horizontal="center" vertical="center" wrapText="1"/>
    </xf>
    <xf numFmtId="3" fontId="9" fillId="0" borderId="1" xfId="4" applyNumberFormat="1" applyFont="1" applyFill="1" applyBorder="1" applyAlignment="1" applyProtection="1">
      <alignment vertical="center"/>
      <protection locked="0"/>
    </xf>
    <xf numFmtId="3" fontId="9" fillId="0" borderId="25" xfId="4" applyNumberFormat="1" applyFont="1" applyBorder="1" applyAlignment="1" applyProtection="1">
      <alignment vertical="center"/>
      <protection locked="0"/>
    </xf>
    <xf numFmtId="3" fontId="9" fillId="0" borderId="26" xfId="4" applyNumberFormat="1" applyFont="1" applyBorder="1" applyAlignment="1" applyProtection="1">
      <alignment vertical="center"/>
      <protection locked="0"/>
    </xf>
    <xf numFmtId="0" fontId="9" fillId="0" borderId="27" xfId="4" applyFont="1" applyBorder="1" applyAlignment="1" applyProtection="1">
      <alignment horizontal="left" vertical="center" wrapText="1"/>
    </xf>
    <xf numFmtId="164" fontId="9" fillId="0" borderId="22" xfId="4" applyNumberFormat="1" applyFont="1" applyBorder="1" applyAlignment="1" applyProtection="1">
      <alignment vertical="center"/>
      <protection locked="0"/>
    </xf>
    <xf numFmtId="0" fontId="9" fillId="0" borderId="29" xfId="4" applyFont="1" applyBorder="1" applyAlignment="1" applyProtection="1">
      <alignment vertical="center" wrapText="1"/>
    </xf>
    <xf numFmtId="0" fontId="9" fillId="0" borderId="32" xfId="4" applyFont="1" applyBorder="1" applyAlignment="1" applyProtection="1">
      <alignment horizontal="center" vertical="center" wrapText="1"/>
    </xf>
    <xf numFmtId="164" fontId="9" fillId="0" borderId="33" xfId="4" applyNumberFormat="1" applyFont="1" applyBorder="1" applyAlignment="1" applyProtection="1">
      <alignment vertical="center"/>
      <protection locked="0"/>
    </xf>
    <xf numFmtId="0" fontId="9" fillId="0" borderId="0" xfId="4" applyFont="1" applyProtection="1">
      <protection locked="0"/>
    </xf>
    <xf numFmtId="0" fontId="9" fillId="0" borderId="0" xfId="4" applyFont="1"/>
    <xf numFmtId="0" fontId="6" fillId="0" borderId="0" xfId="4" applyFont="1" applyAlignment="1" applyProtection="1">
      <alignment horizontal="right" wrapText="1"/>
      <protection locked="0"/>
    </xf>
    <xf numFmtId="0" fontId="9" fillId="0" borderId="0" xfId="4" applyFont="1" applyAlignment="1" applyProtection="1">
      <alignment wrapText="1"/>
      <protection locked="0"/>
    </xf>
    <xf numFmtId="0" fontId="9" fillId="0" borderId="0" xfId="4" applyFont="1" applyBorder="1" applyAlignment="1" applyProtection="1">
      <alignment horizontal="left"/>
      <protection locked="0"/>
    </xf>
    <xf numFmtId="0" fontId="9" fillId="0" borderId="0" xfId="4" applyFont="1" applyAlignment="1" applyProtection="1">
      <alignment horizontal="right"/>
      <protection locked="0"/>
    </xf>
    <xf numFmtId="0" fontId="9" fillId="0" borderId="0" xfId="4" applyFont="1" applyAlignment="1" applyProtection="1">
      <alignment horizontal="center"/>
      <protection locked="0"/>
    </xf>
    <xf numFmtId="0" fontId="9" fillId="0" borderId="0" xfId="4" applyFont="1" applyAlignment="1" applyProtection="1">
      <protection locked="0"/>
    </xf>
    <xf numFmtId="0" fontId="9" fillId="0" borderId="0" xfId="4" applyFont="1" applyBorder="1" applyAlignment="1" applyProtection="1">
      <alignment vertical="center"/>
      <protection locked="0"/>
    </xf>
    <xf numFmtId="164" fontId="8" fillId="2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9" fillId="0" borderId="18" xfId="4" applyFont="1" applyBorder="1" applyAlignment="1" applyProtection="1">
      <alignment horizontal="left" vertical="center" wrapText="1"/>
    </xf>
    <xf numFmtId="0" fontId="9" fillId="0" borderId="19" xfId="4" applyFont="1" applyBorder="1" applyAlignment="1" applyProtection="1">
      <alignment horizontal="left" vertical="center" wrapText="1"/>
    </xf>
    <xf numFmtId="0" fontId="8" fillId="0" borderId="0" xfId="4" applyFont="1" applyBorder="1" applyAlignment="1" applyProtection="1">
      <alignment horizontal="left" wrapText="1"/>
    </xf>
    <xf numFmtId="0" fontId="8" fillId="0" borderId="13" xfId="4" applyFont="1" applyBorder="1" applyAlignment="1" applyProtection="1">
      <alignment horizontal="center" vertical="center" wrapText="1"/>
    </xf>
    <xf numFmtId="0" fontId="8" fillId="0" borderId="14" xfId="4" applyFont="1" applyBorder="1" applyAlignment="1" applyProtection="1">
      <alignment horizontal="center" vertical="center" wrapText="1"/>
    </xf>
    <xf numFmtId="0" fontId="9" fillId="0" borderId="18" xfId="4" applyFont="1" applyBorder="1" applyAlignment="1" applyProtection="1">
      <alignment horizontal="center" vertical="top" wrapText="1"/>
    </xf>
    <xf numFmtId="0" fontId="9" fillId="0" borderId="19" xfId="4" applyFont="1" applyBorder="1" applyAlignment="1" applyProtection="1">
      <alignment horizontal="center" vertical="top" wrapText="1"/>
    </xf>
    <xf numFmtId="0" fontId="9" fillId="0" borderId="20" xfId="4" applyFont="1" applyBorder="1" applyAlignment="1" applyProtection="1">
      <alignment horizontal="left" vertical="center" wrapText="1"/>
    </xf>
    <xf numFmtId="0" fontId="9" fillId="0" borderId="23" xfId="4" applyFont="1" applyBorder="1" applyAlignment="1" applyProtection="1">
      <alignment horizontal="left" vertical="center" wrapText="1"/>
    </xf>
    <xf numFmtId="0" fontId="9" fillId="0" borderId="28" xfId="4" applyFont="1" applyBorder="1" applyAlignment="1" applyProtection="1">
      <alignment horizontal="left" vertical="center" wrapText="1"/>
    </xf>
    <xf numFmtId="0" fontId="6" fillId="0" borderId="0" xfId="4" applyFont="1" applyBorder="1" applyAlignment="1" applyProtection="1">
      <alignment horizontal="center" wrapText="1"/>
      <protection locked="0"/>
    </xf>
    <xf numFmtId="0" fontId="9" fillId="0" borderId="0" xfId="4" applyFont="1" applyBorder="1" applyAlignment="1" applyProtection="1">
      <alignment horizontal="center"/>
      <protection locked="0"/>
    </xf>
    <xf numFmtId="0" fontId="9" fillId="0" borderId="30" xfId="4" applyFont="1" applyBorder="1" applyAlignment="1" applyProtection="1">
      <alignment horizontal="left" vertical="center" wrapText="1"/>
    </xf>
    <xf numFmtId="0" fontId="9" fillId="0" borderId="31" xfId="4" applyFont="1" applyBorder="1" applyAlignment="1" applyProtection="1">
      <alignment horizontal="left" vertical="center" wrapText="1"/>
    </xf>
    <xf numFmtId="0" fontId="15" fillId="0" borderId="34" xfId="0" applyFont="1" applyBorder="1" applyAlignment="1">
      <alignment horizontal="center" vertical="center" wrapText="1"/>
    </xf>
    <xf numFmtId="164" fontId="18" fillId="0" borderId="0" xfId="0" applyNumberFormat="1" applyFont="1" applyAlignment="1">
      <alignment horizontal="right" vertical="center"/>
    </xf>
  </cellXfs>
  <cellStyles count="5">
    <cellStyle name="Excel Built-in Normal" xfId="4"/>
    <cellStyle name="Hiperłącze" xfId="3" builtinId="8"/>
    <cellStyle name="Normalny" xfId="0" builtinId="0"/>
    <cellStyle name="Normalny 2" xfId="1"/>
    <cellStyle name="Procentowy" xfId="2" builtinId="5"/>
  </cellStyles>
  <dxfs count="21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62"/>
  <sheetViews>
    <sheetView zoomScaleNormal="100" zoomScaleSheetLayoutView="100" workbookViewId="0">
      <pane xSplit="4" ySplit="7" topLeftCell="E40" activePane="bottomRight" state="frozen"/>
      <selection pane="topRight" activeCell="E1" sqref="E1"/>
      <selection pane="bottomLeft" activeCell="A8" sqref="A8"/>
      <selection pane="bottomRight" activeCell="G72" sqref="G72"/>
    </sheetView>
  </sheetViews>
  <sheetFormatPr defaultRowHeight="12"/>
  <cols>
    <col min="1" max="1" width="6.625" style="2" customWidth="1"/>
    <col min="2" max="2" width="7.375" style="2" customWidth="1"/>
    <col min="3" max="3" width="55.375" style="2" customWidth="1"/>
    <col min="4" max="4" width="2.625" style="3" bestFit="1" customWidth="1"/>
    <col min="5" max="7" width="11.125" style="2" customWidth="1"/>
    <col min="8" max="8" width="9" style="2"/>
    <col min="9" max="9" width="11.5" style="2" customWidth="1"/>
    <col min="10" max="10" width="9" style="2"/>
    <col min="11" max="11" width="9" style="2" customWidth="1"/>
    <col min="12" max="16384" width="9" style="2"/>
  </cols>
  <sheetData>
    <row r="3" spans="1:7">
      <c r="A3" s="1" t="s">
        <v>60</v>
      </c>
    </row>
    <row r="4" spans="1:7">
      <c r="A4" s="109" t="s">
        <v>0</v>
      </c>
      <c r="B4" s="109"/>
      <c r="C4" s="109"/>
      <c r="D4" s="109"/>
      <c r="E4" s="22" t="s">
        <v>71</v>
      </c>
      <c r="F4" s="22" t="s">
        <v>72</v>
      </c>
      <c r="G4" s="22" t="s">
        <v>73</v>
      </c>
    </row>
    <row r="5" spans="1:7">
      <c r="A5" s="109"/>
      <c r="B5" s="109"/>
      <c r="C5" s="109"/>
      <c r="D5" s="109"/>
      <c r="E5" s="109">
        <v>2014</v>
      </c>
      <c r="F5" s="109">
        <v>2014</v>
      </c>
      <c r="G5" s="109">
        <v>2013</v>
      </c>
    </row>
    <row r="6" spans="1:7" ht="12" customHeight="1">
      <c r="A6" s="109"/>
      <c r="B6" s="109"/>
      <c r="C6" s="109"/>
      <c r="D6" s="109"/>
      <c r="E6" s="109"/>
      <c r="F6" s="109"/>
      <c r="G6" s="109"/>
    </row>
    <row r="7" spans="1:7" s="6" customFormat="1">
      <c r="A7" s="4">
        <v>1</v>
      </c>
      <c r="B7" s="4">
        <v>2</v>
      </c>
      <c r="C7" s="4">
        <v>3</v>
      </c>
      <c r="D7" s="5" t="s">
        <v>1</v>
      </c>
      <c r="E7" s="4"/>
      <c r="F7" s="4"/>
      <c r="G7" s="4">
        <v>5</v>
      </c>
    </row>
    <row r="8" spans="1:7" ht="17.25" customHeight="1">
      <c r="A8" s="110" t="s">
        <v>91</v>
      </c>
      <c r="B8" s="110"/>
      <c r="C8" s="110"/>
      <c r="D8" s="7" t="s">
        <v>36</v>
      </c>
      <c r="E8" s="8">
        <f>SUM(E9,E36)</f>
        <v>320483</v>
      </c>
      <c r="F8" s="8">
        <f>SUM(F9,F36)</f>
        <v>115220.5</v>
      </c>
      <c r="G8" s="8">
        <f>SUM(G9,G36)</f>
        <v>435703.5</v>
      </c>
    </row>
    <row r="9" spans="1:7" ht="17.25" customHeight="1">
      <c r="A9" s="112" t="s">
        <v>92</v>
      </c>
      <c r="B9" s="112"/>
      <c r="C9" s="112"/>
      <c r="D9" s="7" t="s">
        <v>37</v>
      </c>
      <c r="E9" s="8">
        <f>SUM(E10,E19,E34,E35)</f>
        <v>292054</v>
      </c>
      <c r="F9" s="8">
        <f>SUM(F10,F19,F34,F35)</f>
        <v>112963.7</v>
      </c>
      <c r="G9" s="8">
        <f>SUM(G10,G19,G34,G35)</f>
        <v>405017.7</v>
      </c>
    </row>
    <row r="10" spans="1:7" ht="17.25" customHeight="1">
      <c r="A10" s="112" t="s">
        <v>61</v>
      </c>
      <c r="B10" s="112"/>
      <c r="C10" s="112"/>
      <c r="D10" s="7" t="s">
        <v>38</v>
      </c>
      <c r="E10" s="8">
        <f>SUM(E11,E14,E15,E17)</f>
        <v>249194.9</v>
      </c>
      <c r="F10" s="8">
        <f>SUM(F11,F14,F15,F17)</f>
        <v>99131.7</v>
      </c>
      <c r="G10" s="8">
        <f>SUM(G11,G14,G15,G17)</f>
        <v>348326.60000000003</v>
      </c>
    </row>
    <row r="11" spans="1:7" ht="17.25" customHeight="1">
      <c r="A11" s="114" t="s">
        <v>7</v>
      </c>
      <c r="B11" s="111" t="s">
        <v>2</v>
      </c>
      <c r="C11" s="111"/>
      <c r="D11" s="9" t="s">
        <v>39</v>
      </c>
      <c r="E11" s="20">
        <v>204125.4</v>
      </c>
      <c r="F11" s="10">
        <v>78552</v>
      </c>
      <c r="G11" s="10">
        <f>E11+F11</f>
        <v>282677.40000000002</v>
      </c>
    </row>
    <row r="12" spans="1:7" ht="40.5" customHeight="1">
      <c r="A12" s="114"/>
      <c r="B12" s="116" t="s">
        <v>42</v>
      </c>
      <c r="C12" s="11" t="s">
        <v>41</v>
      </c>
      <c r="D12" s="9" t="s">
        <v>40</v>
      </c>
      <c r="E12" s="20">
        <v>198130.8</v>
      </c>
      <c r="F12" s="10">
        <v>73561</v>
      </c>
      <c r="G12" s="10">
        <f t="shared" ref="G12:G18" si="0">E12+F12</f>
        <v>271691.8</v>
      </c>
    </row>
    <row r="13" spans="1:7" ht="24">
      <c r="A13" s="114"/>
      <c r="B13" s="116"/>
      <c r="C13" s="11" t="s">
        <v>70</v>
      </c>
      <c r="D13" s="9" t="s">
        <v>52</v>
      </c>
      <c r="E13" s="20">
        <v>952.7</v>
      </c>
      <c r="F13" s="10">
        <v>114.4</v>
      </c>
      <c r="G13" s="10">
        <f t="shared" si="0"/>
        <v>1067.1000000000001</v>
      </c>
    </row>
    <row r="14" spans="1:7" ht="17.25" customHeight="1">
      <c r="A14" s="114"/>
      <c r="B14" s="111" t="s">
        <v>3</v>
      </c>
      <c r="C14" s="111"/>
      <c r="D14" s="9" t="s">
        <v>53</v>
      </c>
      <c r="E14" s="20">
        <v>210</v>
      </c>
      <c r="F14" s="10">
        <v>93.7</v>
      </c>
      <c r="G14" s="10">
        <f t="shared" si="0"/>
        <v>303.7</v>
      </c>
    </row>
    <row r="15" spans="1:7" ht="17.25" customHeight="1">
      <c r="A15" s="114"/>
      <c r="B15" s="111" t="s">
        <v>4</v>
      </c>
      <c r="C15" s="111"/>
      <c r="D15" s="9" t="s">
        <v>54</v>
      </c>
      <c r="E15" s="20">
        <v>17859.5</v>
      </c>
      <c r="F15" s="10">
        <v>16242</v>
      </c>
      <c r="G15" s="10">
        <f t="shared" si="0"/>
        <v>34101.5</v>
      </c>
    </row>
    <row r="16" spans="1:7" ht="17.25" customHeight="1">
      <c r="A16" s="114"/>
      <c r="B16" s="12" t="s">
        <v>17</v>
      </c>
      <c r="C16" s="12" t="s">
        <v>43</v>
      </c>
      <c r="D16" s="9" t="s">
        <v>55</v>
      </c>
      <c r="E16" s="20">
        <v>14750</v>
      </c>
      <c r="F16" s="10">
        <v>9318</v>
      </c>
      <c r="G16" s="10">
        <f t="shared" si="0"/>
        <v>24068</v>
      </c>
    </row>
    <row r="17" spans="1:7" ht="30.75" customHeight="1">
      <c r="A17" s="114"/>
      <c r="B17" s="113" t="s">
        <v>62</v>
      </c>
      <c r="C17" s="113"/>
      <c r="D17" s="9" t="s">
        <v>56</v>
      </c>
      <c r="E17" s="20">
        <v>27000</v>
      </c>
      <c r="F17" s="10">
        <v>4244</v>
      </c>
      <c r="G17" s="10">
        <f t="shared" si="0"/>
        <v>31244</v>
      </c>
    </row>
    <row r="18" spans="1:7" ht="17.25" customHeight="1">
      <c r="A18" s="114"/>
      <c r="B18" s="12" t="s">
        <v>17</v>
      </c>
      <c r="C18" s="12" t="s">
        <v>64</v>
      </c>
      <c r="D18" s="9" t="s">
        <v>57</v>
      </c>
      <c r="E18" s="20">
        <v>15140</v>
      </c>
      <c r="F18" s="10">
        <v>840</v>
      </c>
      <c r="G18" s="10">
        <f t="shared" si="0"/>
        <v>15980</v>
      </c>
    </row>
    <row r="19" spans="1:7" ht="17.25" customHeight="1">
      <c r="A19" s="112" t="s">
        <v>93</v>
      </c>
      <c r="B19" s="112"/>
      <c r="C19" s="112"/>
      <c r="D19" s="7" t="s">
        <v>58</v>
      </c>
      <c r="E19" s="8">
        <f>SUM(E20,E26,E27,E28,E30,E31,E32)</f>
        <v>42859.1</v>
      </c>
      <c r="F19" s="8">
        <f>SUM(F20,F26,F27,F28,F30,F31,F32)</f>
        <v>13832</v>
      </c>
      <c r="G19" s="8">
        <f>SUM(G20,G26,G27,G28,G30,G31,G32)</f>
        <v>56691.1</v>
      </c>
    </row>
    <row r="20" spans="1:7" ht="17.25" customHeight="1">
      <c r="A20" s="114" t="s">
        <v>7</v>
      </c>
      <c r="B20" s="111" t="s">
        <v>6</v>
      </c>
      <c r="C20" s="111"/>
      <c r="D20" s="9" t="s">
        <v>59</v>
      </c>
      <c r="E20" s="20">
        <v>16718.400000000001</v>
      </c>
      <c r="F20" s="10">
        <v>6051.5</v>
      </c>
      <c r="G20" s="10">
        <f t="shared" ref="G20:G35" si="1">E20+F20</f>
        <v>22769.9</v>
      </c>
    </row>
    <row r="21" spans="1:7" ht="17.25" customHeight="1">
      <c r="A21" s="114"/>
      <c r="B21" s="115" t="s">
        <v>7</v>
      </c>
      <c r="C21" s="12" t="s">
        <v>65</v>
      </c>
      <c r="D21" s="9">
        <v>14</v>
      </c>
      <c r="E21" s="20">
        <v>11090</v>
      </c>
      <c r="F21" s="10">
        <v>5059.2</v>
      </c>
      <c r="G21" s="10">
        <f t="shared" si="1"/>
        <v>16149.2</v>
      </c>
    </row>
    <row r="22" spans="1:7" ht="17.25" customHeight="1">
      <c r="A22" s="114"/>
      <c r="B22" s="115"/>
      <c r="C22" s="12" t="s">
        <v>66</v>
      </c>
      <c r="D22" s="9">
        <v>15</v>
      </c>
      <c r="E22" s="20">
        <v>2519</v>
      </c>
      <c r="F22" s="10">
        <v>992.3</v>
      </c>
      <c r="G22" s="10">
        <f t="shared" si="1"/>
        <v>3511.3</v>
      </c>
    </row>
    <row r="23" spans="1:7" ht="17.25" customHeight="1">
      <c r="A23" s="114"/>
      <c r="B23" s="115"/>
      <c r="C23" s="12" t="s">
        <v>63</v>
      </c>
      <c r="D23" s="9">
        <v>16</v>
      </c>
      <c r="E23" s="20">
        <v>0</v>
      </c>
      <c r="F23" s="10">
        <v>0</v>
      </c>
      <c r="G23" s="10">
        <f t="shared" si="1"/>
        <v>0</v>
      </c>
    </row>
    <row r="24" spans="1:7" ht="17.25" customHeight="1">
      <c r="A24" s="114"/>
      <c r="B24" s="115"/>
      <c r="C24" s="12" t="s">
        <v>44</v>
      </c>
      <c r="D24" s="9">
        <v>17</v>
      </c>
      <c r="E24" s="20">
        <v>2971.8</v>
      </c>
      <c r="F24" s="10">
        <v>0</v>
      </c>
      <c r="G24" s="10">
        <f t="shared" si="1"/>
        <v>2971.8</v>
      </c>
    </row>
    <row r="25" spans="1:7" ht="17.25" customHeight="1">
      <c r="A25" s="114"/>
      <c r="B25" s="115"/>
      <c r="C25" s="12" t="s">
        <v>68</v>
      </c>
      <c r="D25" s="9" t="s">
        <v>67</v>
      </c>
      <c r="E25" s="20">
        <v>137.6</v>
      </c>
      <c r="F25" s="10">
        <v>0</v>
      </c>
      <c r="G25" s="10">
        <f t="shared" si="1"/>
        <v>137.6</v>
      </c>
    </row>
    <row r="26" spans="1:7" ht="17.25" customHeight="1">
      <c r="A26" s="114"/>
      <c r="B26" s="111" t="s">
        <v>74</v>
      </c>
      <c r="C26" s="111"/>
      <c r="D26" s="9">
        <v>19</v>
      </c>
      <c r="E26" s="20">
        <v>1813</v>
      </c>
      <c r="F26" s="16">
        <v>64.5</v>
      </c>
      <c r="G26" s="10">
        <f t="shared" si="1"/>
        <v>1877.5</v>
      </c>
    </row>
    <row r="27" spans="1:7" ht="17.25" customHeight="1">
      <c r="A27" s="114"/>
      <c r="B27" s="111" t="s">
        <v>75</v>
      </c>
      <c r="C27" s="111"/>
      <c r="D27" s="19">
        <f>D26+1</f>
        <v>20</v>
      </c>
      <c r="E27" s="20">
        <v>15913</v>
      </c>
      <c r="F27" s="16">
        <v>2230</v>
      </c>
      <c r="G27" s="10">
        <f t="shared" si="1"/>
        <v>18143</v>
      </c>
    </row>
    <row r="28" spans="1:7" ht="17.25" customHeight="1">
      <c r="A28" s="114"/>
      <c r="B28" s="111" t="s">
        <v>8</v>
      </c>
      <c r="C28" s="111"/>
      <c r="D28" s="19">
        <f>D27+1</f>
        <v>21</v>
      </c>
      <c r="E28" s="20">
        <v>1164</v>
      </c>
      <c r="F28" s="10">
        <v>0</v>
      </c>
      <c r="G28" s="10">
        <f t="shared" si="1"/>
        <v>1164</v>
      </c>
    </row>
    <row r="29" spans="1:7" ht="17.25" customHeight="1">
      <c r="A29" s="114"/>
      <c r="B29" s="68" t="s">
        <v>17</v>
      </c>
      <c r="C29" s="12" t="s">
        <v>9</v>
      </c>
      <c r="D29" s="9">
        <f t="shared" ref="D29:D41" si="2">D28+1</f>
        <v>22</v>
      </c>
      <c r="E29" s="20">
        <v>842</v>
      </c>
      <c r="F29" s="10">
        <v>0</v>
      </c>
      <c r="G29" s="10">
        <f t="shared" si="1"/>
        <v>842</v>
      </c>
    </row>
    <row r="30" spans="1:7" ht="17.25" customHeight="1">
      <c r="A30" s="114"/>
      <c r="B30" s="111" t="s">
        <v>10</v>
      </c>
      <c r="C30" s="111"/>
      <c r="D30" s="9">
        <f t="shared" si="2"/>
        <v>23</v>
      </c>
      <c r="E30" s="20">
        <v>2529</v>
      </c>
      <c r="F30" s="10">
        <v>5100</v>
      </c>
      <c r="G30" s="10">
        <f t="shared" si="1"/>
        <v>7629</v>
      </c>
    </row>
    <row r="31" spans="1:7" ht="17.25" customHeight="1">
      <c r="A31" s="114"/>
      <c r="B31" s="111" t="s">
        <v>11</v>
      </c>
      <c r="C31" s="111"/>
      <c r="D31" s="9">
        <f t="shared" si="2"/>
        <v>24</v>
      </c>
      <c r="E31" s="20">
        <v>3011.7</v>
      </c>
      <c r="F31" s="10">
        <v>386</v>
      </c>
      <c r="G31" s="10">
        <f t="shared" si="1"/>
        <v>3397.7</v>
      </c>
    </row>
    <row r="32" spans="1:7" ht="17.25" customHeight="1">
      <c r="A32" s="114"/>
      <c r="B32" s="111" t="s">
        <v>5</v>
      </c>
      <c r="C32" s="111"/>
      <c r="D32" s="9">
        <f t="shared" si="2"/>
        <v>25</v>
      </c>
      <c r="E32" s="20">
        <v>1710</v>
      </c>
      <c r="F32" s="16">
        <v>0</v>
      </c>
      <c r="G32" s="10">
        <f t="shared" si="1"/>
        <v>1710</v>
      </c>
    </row>
    <row r="33" spans="1:7" ht="17.25" customHeight="1">
      <c r="A33" s="114"/>
      <c r="B33" s="12" t="s">
        <v>17</v>
      </c>
      <c r="C33" s="12" t="s">
        <v>64</v>
      </c>
      <c r="D33" s="9">
        <f t="shared" si="2"/>
        <v>26</v>
      </c>
      <c r="E33" s="20">
        <v>1710</v>
      </c>
      <c r="F33" s="10">
        <v>0</v>
      </c>
      <c r="G33" s="10">
        <f t="shared" si="1"/>
        <v>1710</v>
      </c>
    </row>
    <row r="34" spans="1:7" ht="17.25" customHeight="1">
      <c r="A34" s="111" t="s">
        <v>12</v>
      </c>
      <c r="B34" s="111"/>
      <c r="C34" s="111"/>
      <c r="D34" s="9">
        <f t="shared" si="2"/>
        <v>27</v>
      </c>
      <c r="E34" s="20">
        <v>0</v>
      </c>
      <c r="F34" s="10">
        <v>0</v>
      </c>
      <c r="G34" s="10">
        <f t="shared" si="1"/>
        <v>0</v>
      </c>
    </row>
    <row r="35" spans="1:7" ht="17.25" customHeight="1">
      <c r="A35" s="111" t="s">
        <v>13</v>
      </c>
      <c r="B35" s="111"/>
      <c r="C35" s="111"/>
      <c r="D35" s="9">
        <f t="shared" si="2"/>
        <v>28</v>
      </c>
      <c r="E35" s="20">
        <v>0</v>
      </c>
      <c r="F35" s="10">
        <v>0</v>
      </c>
      <c r="G35" s="10">
        <f t="shared" si="1"/>
        <v>0</v>
      </c>
    </row>
    <row r="36" spans="1:7" ht="17.25" customHeight="1">
      <c r="A36" s="111" t="s">
        <v>69</v>
      </c>
      <c r="B36" s="111"/>
      <c r="C36" s="111"/>
      <c r="D36" s="9">
        <f t="shared" si="2"/>
        <v>29</v>
      </c>
      <c r="E36" s="10">
        <f>SUM(E37:E38)</f>
        <v>28429</v>
      </c>
      <c r="F36" s="10">
        <f>SUM(F37:F38)</f>
        <v>2256.8000000000002</v>
      </c>
      <c r="G36" s="10">
        <f>SUM(G37:G38)</f>
        <v>30685.8</v>
      </c>
    </row>
    <row r="37" spans="1:7" ht="17.25" customHeight="1">
      <c r="A37" s="111" t="s">
        <v>14</v>
      </c>
      <c r="B37" s="111"/>
      <c r="C37" s="111"/>
      <c r="D37" s="9">
        <f t="shared" si="2"/>
        <v>30</v>
      </c>
      <c r="E37" s="20">
        <v>790</v>
      </c>
      <c r="F37" s="10">
        <v>20</v>
      </c>
      <c r="G37" s="10">
        <f>E37+F37</f>
        <v>810</v>
      </c>
    </row>
    <row r="38" spans="1:7" ht="17.25" customHeight="1">
      <c r="A38" s="111" t="s">
        <v>94</v>
      </c>
      <c r="B38" s="111"/>
      <c r="C38" s="111"/>
      <c r="D38" s="9">
        <f t="shared" si="2"/>
        <v>31</v>
      </c>
      <c r="E38" s="10">
        <f>SUM(E39:E40)</f>
        <v>27639</v>
      </c>
      <c r="F38" s="10">
        <f>SUM(F39:F40)</f>
        <v>2236.8000000000002</v>
      </c>
      <c r="G38" s="10">
        <f>SUM(G39:G40)</f>
        <v>29875.8</v>
      </c>
    </row>
    <row r="39" spans="1:7" ht="17.25" customHeight="1">
      <c r="A39" s="115" t="s">
        <v>7</v>
      </c>
      <c r="B39" s="111" t="s">
        <v>15</v>
      </c>
      <c r="C39" s="111"/>
      <c r="D39" s="9">
        <f t="shared" si="2"/>
        <v>32</v>
      </c>
      <c r="E39" s="20">
        <v>1760.0000000000002</v>
      </c>
      <c r="F39" s="10">
        <v>0</v>
      </c>
      <c r="G39" s="10">
        <f>E39+F39</f>
        <v>1760.0000000000002</v>
      </c>
    </row>
    <row r="40" spans="1:7" ht="17.25" customHeight="1">
      <c r="A40" s="115"/>
      <c r="B40" s="111" t="s">
        <v>16</v>
      </c>
      <c r="C40" s="111"/>
      <c r="D40" s="9">
        <f t="shared" si="2"/>
        <v>33</v>
      </c>
      <c r="E40" s="20">
        <v>25879</v>
      </c>
      <c r="F40" s="16">
        <v>2236.8000000000002</v>
      </c>
      <c r="G40" s="10">
        <f>E40+F40</f>
        <v>28115.8</v>
      </c>
    </row>
    <row r="41" spans="1:7" ht="36">
      <c r="A41" s="115"/>
      <c r="B41" s="115" t="s">
        <v>17</v>
      </c>
      <c r="C41" s="11" t="s">
        <v>18</v>
      </c>
      <c r="D41" s="9">
        <f t="shared" si="2"/>
        <v>34</v>
      </c>
      <c r="E41" s="20">
        <v>20344</v>
      </c>
      <c r="F41" s="10">
        <v>1573.4</v>
      </c>
      <c r="G41" s="10">
        <f>E41+F41</f>
        <v>21917.4</v>
      </c>
    </row>
    <row r="42" spans="1:7" ht="36">
      <c r="A42" s="115"/>
      <c r="B42" s="115"/>
      <c r="C42" s="11" t="s">
        <v>76</v>
      </c>
      <c r="D42" s="9">
        <f>D41+1</f>
        <v>35</v>
      </c>
      <c r="E42" s="20">
        <v>4</v>
      </c>
      <c r="F42" s="10">
        <v>0</v>
      </c>
      <c r="G42" s="10">
        <f>E42+F42</f>
        <v>4</v>
      </c>
    </row>
    <row r="43" spans="1:7" s="13" customFormat="1" ht="17.25" customHeight="1">
      <c r="A43" s="112" t="s">
        <v>95</v>
      </c>
      <c r="B43" s="112"/>
      <c r="C43" s="112"/>
      <c r="D43" s="7">
        <f t="shared" ref="D43:D92" si="3">D42+1</f>
        <v>36</v>
      </c>
      <c r="E43" s="8">
        <f>SUM(E44,E74)</f>
        <v>330795.5</v>
      </c>
      <c r="F43" s="8">
        <f>SUM(F44,F74)</f>
        <v>119674.8</v>
      </c>
      <c r="G43" s="8">
        <f>SUM(G44,G74)</f>
        <v>450470.30000000005</v>
      </c>
    </row>
    <row r="44" spans="1:7" s="13" customFormat="1" ht="17.25" customHeight="1">
      <c r="A44" s="112" t="s">
        <v>96</v>
      </c>
      <c r="B44" s="112"/>
      <c r="C44" s="112"/>
      <c r="D44" s="7">
        <f t="shared" si="3"/>
        <v>37</v>
      </c>
      <c r="E44" s="18">
        <f>E64</f>
        <v>327790.5</v>
      </c>
      <c r="F44" s="18">
        <f>F64</f>
        <v>119522.8</v>
      </c>
      <c r="G44" s="18">
        <f>G64</f>
        <v>447313.30000000005</v>
      </c>
    </row>
    <row r="45" spans="1:7" ht="17.25" customHeight="1">
      <c r="A45" s="111" t="s">
        <v>19</v>
      </c>
      <c r="B45" s="111"/>
      <c r="C45" s="111"/>
      <c r="D45" s="9">
        <f t="shared" si="3"/>
        <v>38</v>
      </c>
      <c r="E45" s="20">
        <v>24148</v>
      </c>
      <c r="F45" s="16">
        <v>5755</v>
      </c>
      <c r="G45" s="10">
        <f t="shared" ref="G45:G61" si="4">E45+F45</f>
        <v>29903</v>
      </c>
    </row>
    <row r="46" spans="1:7" ht="17.25" customHeight="1">
      <c r="A46" s="111" t="s">
        <v>20</v>
      </c>
      <c r="B46" s="111"/>
      <c r="C46" s="111"/>
      <c r="D46" s="9">
        <f t="shared" si="3"/>
        <v>39</v>
      </c>
      <c r="E46" s="20">
        <v>32595.999999999996</v>
      </c>
      <c r="F46" s="10">
        <v>13159.7</v>
      </c>
      <c r="G46" s="10">
        <f t="shared" si="4"/>
        <v>45755.7</v>
      </c>
    </row>
    <row r="47" spans="1:7" ht="17.25" customHeight="1">
      <c r="A47" s="117" t="s">
        <v>21</v>
      </c>
      <c r="B47" s="117"/>
      <c r="C47" s="117"/>
      <c r="D47" s="9">
        <f t="shared" si="3"/>
        <v>40</v>
      </c>
      <c r="E47" s="20">
        <v>16392</v>
      </c>
      <c r="F47" s="10">
        <v>4699.5</v>
      </c>
      <c r="G47" s="10">
        <f t="shared" si="4"/>
        <v>21091.5</v>
      </c>
    </row>
    <row r="48" spans="1:7" ht="17.25" customHeight="1">
      <c r="A48" s="111" t="s">
        <v>22</v>
      </c>
      <c r="B48" s="111"/>
      <c r="C48" s="111"/>
      <c r="D48" s="9">
        <f t="shared" si="3"/>
        <v>41</v>
      </c>
      <c r="E48" s="20">
        <f>16236-700</f>
        <v>15536</v>
      </c>
      <c r="F48" s="10">
        <v>6977.4</v>
      </c>
      <c r="G48" s="10">
        <f t="shared" si="4"/>
        <v>22513.4</v>
      </c>
    </row>
    <row r="49" spans="1:8" ht="17.25" customHeight="1">
      <c r="A49" s="111" t="s">
        <v>23</v>
      </c>
      <c r="B49" s="111"/>
      <c r="C49" s="111"/>
      <c r="D49" s="9">
        <f t="shared" si="3"/>
        <v>42</v>
      </c>
      <c r="E49" s="20">
        <v>100</v>
      </c>
      <c r="F49" s="10">
        <v>70.3</v>
      </c>
      <c r="G49" s="10">
        <f t="shared" si="4"/>
        <v>170.3</v>
      </c>
    </row>
    <row r="50" spans="1:8" ht="17.25" customHeight="1">
      <c r="A50" s="111" t="s">
        <v>24</v>
      </c>
      <c r="B50" s="111"/>
      <c r="C50" s="111"/>
      <c r="D50" s="9">
        <f t="shared" si="3"/>
        <v>43</v>
      </c>
      <c r="E50" s="20">
        <v>178687</v>
      </c>
      <c r="F50" s="10">
        <v>71460</v>
      </c>
      <c r="G50" s="10">
        <f t="shared" si="4"/>
        <v>250147</v>
      </c>
    </row>
    <row r="51" spans="1:8" ht="17.25" customHeight="1">
      <c r="A51" s="115" t="s">
        <v>45</v>
      </c>
      <c r="B51" s="111" t="s">
        <v>46</v>
      </c>
      <c r="C51" s="111"/>
      <c r="D51" s="9">
        <f t="shared" si="3"/>
        <v>44</v>
      </c>
      <c r="E51" s="20">
        <v>166516</v>
      </c>
      <c r="F51" s="10">
        <v>65670</v>
      </c>
      <c r="G51" s="10">
        <f t="shared" si="4"/>
        <v>232186</v>
      </c>
    </row>
    <row r="52" spans="1:8" ht="17.25" customHeight="1">
      <c r="A52" s="115"/>
      <c r="B52" s="12" t="s">
        <v>17</v>
      </c>
      <c r="C52" s="12" t="s">
        <v>47</v>
      </c>
      <c r="D52" s="9">
        <f t="shared" si="3"/>
        <v>45</v>
      </c>
      <c r="E52" s="20">
        <v>154079</v>
      </c>
      <c r="F52" s="10">
        <v>61212</v>
      </c>
      <c r="G52" s="10">
        <f t="shared" si="4"/>
        <v>215291</v>
      </c>
    </row>
    <row r="53" spans="1:8" ht="17.25" customHeight="1">
      <c r="A53" s="111" t="s">
        <v>77</v>
      </c>
      <c r="B53" s="111"/>
      <c r="C53" s="111"/>
      <c r="D53" s="9">
        <f t="shared" si="3"/>
        <v>46</v>
      </c>
      <c r="E53" s="20">
        <v>50324.69999999999</v>
      </c>
      <c r="F53" s="10">
        <v>17763.3</v>
      </c>
      <c r="G53" s="10">
        <f t="shared" si="4"/>
        <v>68087.999999999985</v>
      </c>
    </row>
    <row r="54" spans="1:8" ht="17.25" customHeight="1">
      <c r="A54" s="115" t="s">
        <v>17</v>
      </c>
      <c r="B54" s="111" t="s">
        <v>25</v>
      </c>
      <c r="C54" s="111"/>
      <c r="D54" s="9">
        <f t="shared" si="3"/>
        <v>47</v>
      </c>
      <c r="E54" s="20">
        <v>30684</v>
      </c>
      <c r="F54" s="10">
        <v>12434.9</v>
      </c>
      <c r="G54" s="10">
        <f t="shared" si="4"/>
        <v>43118.9</v>
      </c>
    </row>
    <row r="55" spans="1:8" ht="17.25" customHeight="1">
      <c r="A55" s="115"/>
      <c r="B55" s="69" t="s">
        <v>78</v>
      </c>
      <c r="C55" s="69"/>
      <c r="D55" s="9">
        <f t="shared" si="3"/>
        <v>48</v>
      </c>
      <c r="E55" s="20">
        <v>8603</v>
      </c>
      <c r="F55" s="10">
        <v>3178.4</v>
      </c>
      <c r="G55" s="10">
        <f t="shared" si="4"/>
        <v>11781.4</v>
      </c>
    </row>
    <row r="56" spans="1:8" ht="17.25" customHeight="1">
      <c r="A56" s="115"/>
      <c r="B56" s="69" t="s">
        <v>79</v>
      </c>
      <c r="C56" s="69"/>
      <c r="D56" s="9">
        <f t="shared" si="3"/>
        <v>49</v>
      </c>
      <c r="E56" s="20">
        <v>7947.7000000000007</v>
      </c>
      <c r="F56" s="10">
        <v>1602</v>
      </c>
      <c r="G56" s="10">
        <f t="shared" si="4"/>
        <v>9549.7000000000007</v>
      </c>
    </row>
    <row r="57" spans="1:8" ht="17.25" customHeight="1">
      <c r="A57" s="115"/>
      <c r="B57" s="69" t="s">
        <v>80</v>
      </c>
      <c r="C57" s="69"/>
      <c r="D57" s="9">
        <f t="shared" si="3"/>
        <v>50</v>
      </c>
      <c r="E57" s="20">
        <v>0</v>
      </c>
      <c r="F57" s="10">
        <v>0</v>
      </c>
      <c r="G57" s="10">
        <f t="shared" si="4"/>
        <v>0</v>
      </c>
    </row>
    <row r="58" spans="1:8" ht="21.75" customHeight="1">
      <c r="A58" s="115"/>
      <c r="B58" s="113" t="s">
        <v>26</v>
      </c>
      <c r="C58" s="113"/>
      <c r="D58" s="9">
        <f t="shared" si="3"/>
        <v>51</v>
      </c>
      <c r="E58" s="20">
        <v>95</v>
      </c>
      <c r="F58" s="10">
        <v>0</v>
      </c>
      <c r="G58" s="10">
        <f t="shared" si="4"/>
        <v>95</v>
      </c>
    </row>
    <row r="59" spans="1:8" ht="17.25" customHeight="1">
      <c r="A59" s="111" t="s">
        <v>27</v>
      </c>
      <c r="B59" s="111"/>
      <c r="C59" s="111"/>
      <c r="D59" s="9">
        <f t="shared" si="3"/>
        <v>52</v>
      </c>
      <c r="E59" s="20">
        <v>27908.800000000017</v>
      </c>
      <c r="F59" s="10">
        <v>4037.1</v>
      </c>
      <c r="G59" s="10">
        <f t="shared" si="4"/>
        <v>31945.900000000016</v>
      </c>
    </row>
    <row r="60" spans="1:8" ht="17.25" customHeight="1">
      <c r="A60" s="111" t="s">
        <v>17</v>
      </c>
      <c r="B60" s="111" t="s">
        <v>28</v>
      </c>
      <c r="C60" s="111"/>
      <c r="D60" s="9">
        <f t="shared" si="3"/>
        <v>53</v>
      </c>
      <c r="E60" s="20">
        <v>4311</v>
      </c>
      <c r="F60" s="10">
        <v>2285.1999999999998</v>
      </c>
      <c r="G60" s="10">
        <f t="shared" si="4"/>
        <v>6596.2</v>
      </c>
    </row>
    <row r="61" spans="1:8" ht="17.25" customHeight="1">
      <c r="A61" s="111"/>
      <c r="B61" s="111" t="s">
        <v>29</v>
      </c>
      <c r="C61" s="111"/>
      <c r="D61" s="9">
        <f t="shared" si="3"/>
        <v>54</v>
      </c>
      <c r="E61" s="20">
        <v>6036.9999999999991</v>
      </c>
      <c r="F61" s="10">
        <v>634.70000000000005</v>
      </c>
      <c r="G61" s="10">
        <f t="shared" si="4"/>
        <v>6671.6999999999989</v>
      </c>
    </row>
    <row r="62" spans="1:8" ht="17.25" customHeight="1">
      <c r="A62" s="111" t="s">
        <v>97</v>
      </c>
      <c r="B62" s="111"/>
      <c r="C62" s="111"/>
      <c r="D62" s="9">
        <f t="shared" si="3"/>
        <v>55</v>
      </c>
      <c r="E62" s="10">
        <f>SUM(E45,E46,E48,E49,E50,E53,E59)</f>
        <v>329300.5</v>
      </c>
      <c r="F62" s="10">
        <f>SUM(F45,F46,F48,F49,F50,F53,F59)</f>
        <v>119222.8</v>
      </c>
      <c r="G62" s="10">
        <f>SUM(G45,G46,G48,G49,G50,G53,G59)</f>
        <v>448523.30000000005</v>
      </c>
      <c r="H62" s="17"/>
    </row>
    <row r="63" spans="1:8" ht="17.25" customHeight="1">
      <c r="A63" s="111" t="s">
        <v>30</v>
      </c>
      <c r="B63" s="111"/>
      <c r="C63" s="111"/>
      <c r="D63" s="9">
        <f t="shared" si="3"/>
        <v>56</v>
      </c>
      <c r="E63" s="20">
        <v>-1510</v>
      </c>
      <c r="F63" s="10">
        <v>300</v>
      </c>
      <c r="G63" s="10">
        <f>E63+F63</f>
        <v>-1210</v>
      </c>
      <c r="H63" s="17"/>
    </row>
    <row r="64" spans="1:8" ht="17.25" customHeight="1">
      <c r="A64" s="111" t="s">
        <v>98</v>
      </c>
      <c r="B64" s="111"/>
      <c r="C64" s="111"/>
      <c r="D64" s="9">
        <f t="shared" si="3"/>
        <v>57</v>
      </c>
      <c r="E64" s="14">
        <f>IF(SUM(E62:E63)=SUM(E67,E72,E73),SUM(E62:E63),"0,0")</f>
        <v>327790.5</v>
      </c>
      <c r="F64" s="14">
        <f>IF(SUM(F62:F63)=SUM(F67,F72,F73),SUM(F62:F63),"0,0")</f>
        <v>119522.8</v>
      </c>
      <c r="G64" s="14">
        <f>IF(SUM(G62:G63)=SUM(G67,G72,G73),SUM(G62:G63),"0,0")</f>
        <v>447313.30000000005</v>
      </c>
      <c r="H64" s="17"/>
    </row>
    <row r="65" spans="1:11" ht="17.25" customHeight="1">
      <c r="A65" s="111" t="s">
        <v>81</v>
      </c>
      <c r="B65" s="111"/>
      <c r="C65" s="111"/>
      <c r="D65" s="9">
        <f t="shared" si="3"/>
        <v>58</v>
      </c>
      <c r="E65" s="21">
        <v>204125.4</v>
      </c>
      <c r="F65" s="14">
        <v>78552</v>
      </c>
      <c r="G65" s="10">
        <f t="shared" ref="G65:G66" si="5">E65+F65</f>
        <v>282677.40000000002</v>
      </c>
      <c r="H65" s="17"/>
    </row>
    <row r="66" spans="1:11" ht="17.25" customHeight="1">
      <c r="A66" s="111" t="s">
        <v>82</v>
      </c>
      <c r="B66" s="111"/>
      <c r="C66" s="111"/>
      <c r="D66" s="9">
        <f t="shared" si="3"/>
        <v>59</v>
      </c>
      <c r="E66" s="20">
        <f>81437.8-700</f>
        <v>80737.8</v>
      </c>
      <c r="F66" s="14">
        <v>27326.3</v>
      </c>
      <c r="G66" s="10">
        <f t="shared" si="5"/>
        <v>108064.1</v>
      </c>
    </row>
    <row r="67" spans="1:11" ht="17.25" customHeight="1">
      <c r="A67" s="111" t="s">
        <v>99</v>
      </c>
      <c r="B67" s="111"/>
      <c r="C67" s="111"/>
      <c r="D67" s="9">
        <f t="shared" si="3"/>
        <v>60</v>
      </c>
      <c r="E67" s="14">
        <f>E65+E66</f>
        <v>284863.2</v>
      </c>
      <c r="F67" s="14">
        <f>F65+F66</f>
        <v>105878.3</v>
      </c>
      <c r="G67" s="14">
        <f>G65+G66</f>
        <v>390741.5</v>
      </c>
      <c r="H67" s="17"/>
    </row>
    <row r="68" spans="1:11" ht="17.25" customHeight="1">
      <c r="A68" s="115" t="s">
        <v>17</v>
      </c>
      <c r="B68" s="111" t="s">
        <v>83</v>
      </c>
      <c r="C68" s="111"/>
      <c r="D68" s="9">
        <f t="shared" si="3"/>
        <v>61</v>
      </c>
      <c r="E68" s="20">
        <v>224315</v>
      </c>
      <c r="F68" s="16">
        <v>78955</v>
      </c>
      <c r="G68" s="10">
        <f>E68+F68</f>
        <v>303270</v>
      </c>
    </row>
    <row r="69" spans="1:11" ht="17.25" customHeight="1">
      <c r="A69" s="115"/>
      <c r="B69" s="111" t="s">
        <v>84</v>
      </c>
      <c r="C69" s="111"/>
      <c r="D69" s="9">
        <f t="shared" si="3"/>
        <v>62</v>
      </c>
      <c r="E69" s="20">
        <v>14750</v>
      </c>
      <c r="F69" s="10">
        <v>9318</v>
      </c>
      <c r="G69" s="10">
        <f>E69+F69</f>
        <v>24068</v>
      </c>
    </row>
    <row r="70" spans="1:11" ht="17.25" customHeight="1">
      <c r="A70" s="111" t="s">
        <v>85</v>
      </c>
      <c r="B70" s="111"/>
      <c r="C70" s="111"/>
      <c r="D70" s="9">
        <f t="shared" si="3"/>
        <v>63</v>
      </c>
      <c r="E70" s="21">
        <f>E20</f>
        <v>16718.400000000001</v>
      </c>
      <c r="F70" s="14">
        <v>6051.5</v>
      </c>
      <c r="G70" s="10">
        <f t="shared" ref="G70:G73" si="6">E70+F70</f>
        <v>22769.9</v>
      </c>
    </row>
    <row r="71" spans="1:11" ht="17.25" customHeight="1">
      <c r="A71" s="111" t="s">
        <v>86</v>
      </c>
      <c r="B71" s="111"/>
      <c r="C71" s="111"/>
      <c r="D71" s="9">
        <f t="shared" si="3"/>
        <v>64</v>
      </c>
      <c r="E71" s="21">
        <f>E72-E70</f>
        <v>26208.9</v>
      </c>
      <c r="F71" s="14">
        <v>7593</v>
      </c>
      <c r="G71" s="10">
        <f t="shared" si="6"/>
        <v>33801.9</v>
      </c>
    </row>
    <row r="72" spans="1:11" ht="17.25" customHeight="1">
      <c r="A72" s="111" t="s">
        <v>100</v>
      </c>
      <c r="B72" s="111"/>
      <c r="C72" s="111"/>
      <c r="D72" s="9">
        <f t="shared" si="3"/>
        <v>65</v>
      </c>
      <c r="E72" s="20">
        <v>42927.3</v>
      </c>
      <c r="F72" s="14">
        <f>F70+F71</f>
        <v>13644.5</v>
      </c>
      <c r="G72" s="14">
        <f t="shared" ref="G72" si="7">G70+G71</f>
        <v>56571.8</v>
      </c>
      <c r="H72" s="17"/>
    </row>
    <row r="73" spans="1:11" ht="17.25" customHeight="1">
      <c r="A73" s="111" t="s">
        <v>87</v>
      </c>
      <c r="B73" s="111"/>
      <c r="C73" s="111"/>
      <c r="D73" s="9">
        <f t="shared" si="3"/>
        <v>66</v>
      </c>
      <c r="E73" s="14">
        <v>0</v>
      </c>
      <c r="F73" s="14">
        <v>0</v>
      </c>
      <c r="G73" s="10">
        <f t="shared" si="6"/>
        <v>0</v>
      </c>
    </row>
    <row r="74" spans="1:11" s="13" customFormat="1" ht="17.25" customHeight="1">
      <c r="A74" s="112" t="s">
        <v>101</v>
      </c>
      <c r="B74" s="112"/>
      <c r="C74" s="112"/>
      <c r="D74" s="7">
        <f t="shared" si="3"/>
        <v>67</v>
      </c>
      <c r="E74" s="8">
        <f>SUM(E75:E76)</f>
        <v>3005</v>
      </c>
      <c r="F74" s="8">
        <f>SUM(F75:F76)</f>
        <v>152</v>
      </c>
      <c r="G74" s="8">
        <f>SUM(G75:G76)</f>
        <v>3157</v>
      </c>
      <c r="I74" s="2"/>
      <c r="J74" s="2"/>
      <c r="K74" s="2"/>
    </row>
    <row r="75" spans="1:11" ht="17.25" customHeight="1">
      <c r="A75" s="111" t="s">
        <v>31</v>
      </c>
      <c r="B75" s="111"/>
      <c r="C75" s="111"/>
      <c r="D75" s="9">
        <f t="shared" si="3"/>
        <v>68</v>
      </c>
      <c r="E75" s="20">
        <v>530</v>
      </c>
      <c r="F75" s="10">
        <v>20</v>
      </c>
      <c r="G75" s="10">
        <f>E75+F75</f>
        <v>550</v>
      </c>
    </row>
    <row r="76" spans="1:11" ht="17.25" customHeight="1">
      <c r="A76" s="111" t="s">
        <v>102</v>
      </c>
      <c r="B76" s="111"/>
      <c r="C76" s="111"/>
      <c r="D76" s="9">
        <f t="shared" si="3"/>
        <v>69</v>
      </c>
      <c r="E76" s="10">
        <f>SUM(E77:E78)</f>
        <v>2475</v>
      </c>
      <c r="F76" s="10">
        <f>SUM(F77:F78)</f>
        <v>132</v>
      </c>
      <c r="G76" s="10">
        <f>SUM(G77:G78)</f>
        <v>2607</v>
      </c>
    </row>
    <row r="77" spans="1:11" ht="17.25" customHeight="1">
      <c r="A77" s="115" t="s">
        <v>7</v>
      </c>
      <c r="B77" s="111" t="s">
        <v>32</v>
      </c>
      <c r="C77" s="111"/>
      <c r="D77" s="9">
        <f t="shared" si="3"/>
        <v>70</v>
      </c>
      <c r="E77" s="20">
        <v>0</v>
      </c>
      <c r="F77" s="10">
        <v>0</v>
      </c>
      <c r="G77" s="10">
        <f>E77+F77</f>
        <v>0</v>
      </c>
    </row>
    <row r="78" spans="1:11" ht="17.25" customHeight="1">
      <c r="A78" s="115"/>
      <c r="B78" s="111" t="s">
        <v>33</v>
      </c>
      <c r="C78" s="111"/>
      <c r="D78" s="9">
        <f t="shared" si="3"/>
        <v>71</v>
      </c>
      <c r="E78" s="20">
        <v>2475</v>
      </c>
      <c r="F78" s="10">
        <v>132</v>
      </c>
      <c r="G78" s="10">
        <f>E78+F78</f>
        <v>2607</v>
      </c>
    </row>
    <row r="79" spans="1:11" ht="48">
      <c r="A79" s="115"/>
      <c r="B79" s="69"/>
      <c r="C79" s="70" t="s">
        <v>88</v>
      </c>
      <c r="D79" s="9">
        <f t="shared" si="3"/>
        <v>72</v>
      </c>
      <c r="E79" s="20">
        <v>185</v>
      </c>
      <c r="F79" s="10">
        <v>93.8</v>
      </c>
      <c r="G79" s="10">
        <f>E79+F79</f>
        <v>278.8</v>
      </c>
    </row>
    <row r="80" spans="1:11" s="13" customFormat="1" ht="17.25" customHeight="1">
      <c r="A80" s="112" t="s">
        <v>103</v>
      </c>
      <c r="B80" s="112"/>
      <c r="C80" s="112"/>
      <c r="D80" s="7">
        <f t="shared" si="3"/>
        <v>73</v>
      </c>
      <c r="E80" s="8">
        <f>E8-E43</f>
        <v>-10312.5</v>
      </c>
      <c r="F80" s="8">
        <f>F8-F43</f>
        <v>-4454.3000000000029</v>
      </c>
      <c r="G80" s="8">
        <f>G8-G43</f>
        <v>-14766.800000000047</v>
      </c>
    </row>
    <row r="81" spans="1:7" ht="17.25" customHeight="1">
      <c r="A81" s="111" t="s">
        <v>48</v>
      </c>
      <c r="B81" s="111"/>
      <c r="C81" s="111"/>
      <c r="D81" s="9">
        <f t="shared" si="3"/>
        <v>74</v>
      </c>
      <c r="E81" s="20">
        <v>192.9</v>
      </c>
      <c r="F81" s="10">
        <v>316.8</v>
      </c>
      <c r="G81" s="10">
        <f>E81+F81</f>
        <v>509.70000000000005</v>
      </c>
    </row>
    <row r="82" spans="1:7" ht="17.25" customHeight="1">
      <c r="A82" s="69"/>
      <c r="B82" s="111" t="s">
        <v>89</v>
      </c>
      <c r="C82" s="111"/>
      <c r="D82" s="9">
        <f t="shared" si="3"/>
        <v>75</v>
      </c>
      <c r="E82" s="20">
        <v>162.30000000000001</v>
      </c>
      <c r="F82" s="10">
        <v>110</v>
      </c>
      <c r="G82" s="10">
        <f>E82+F82</f>
        <v>272.3</v>
      </c>
    </row>
    <row r="83" spans="1:7" ht="17.25" customHeight="1">
      <c r="A83" s="111" t="s">
        <v>49</v>
      </c>
      <c r="B83" s="111"/>
      <c r="C83" s="111"/>
      <c r="D83" s="9">
        <f t="shared" si="3"/>
        <v>76</v>
      </c>
      <c r="E83" s="20">
        <v>1129.5999999999999</v>
      </c>
      <c r="F83" s="10">
        <v>496</v>
      </c>
      <c r="G83" s="10">
        <f>E83+F83</f>
        <v>1625.6</v>
      </c>
    </row>
    <row r="84" spans="1:7" ht="17.25" customHeight="1">
      <c r="A84" s="69"/>
      <c r="B84" s="111" t="s">
        <v>90</v>
      </c>
      <c r="C84" s="111"/>
      <c r="D84" s="9">
        <f t="shared" si="3"/>
        <v>77</v>
      </c>
      <c r="E84" s="20">
        <v>891.3</v>
      </c>
      <c r="F84" s="10">
        <v>316</v>
      </c>
      <c r="G84" s="10">
        <f>E84+F84</f>
        <v>1207.3</v>
      </c>
    </row>
    <row r="85" spans="1:7" s="13" customFormat="1" ht="17.25" customHeight="1">
      <c r="A85" s="112" t="s">
        <v>104</v>
      </c>
      <c r="B85" s="112"/>
      <c r="C85" s="112"/>
      <c r="D85" s="7">
        <f t="shared" si="3"/>
        <v>78</v>
      </c>
      <c r="E85" s="8">
        <f>E80+E81-E83</f>
        <v>-11249.2</v>
      </c>
      <c r="F85" s="8">
        <f>F80+F81-F83</f>
        <v>-4633.5000000000027</v>
      </c>
      <c r="G85" s="8">
        <f>G80+G81-G83</f>
        <v>-15882.700000000046</v>
      </c>
    </row>
    <row r="86" spans="1:7" ht="17.25" customHeight="1">
      <c r="A86" s="111" t="s">
        <v>105</v>
      </c>
      <c r="B86" s="111"/>
      <c r="C86" s="111"/>
      <c r="D86" s="9">
        <f t="shared" si="3"/>
        <v>79</v>
      </c>
      <c r="E86" s="10">
        <f>E87-E88</f>
        <v>0</v>
      </c>
      <c r="F86" s="10">
        <f>F87-F88</f>
        <v>0</v>
      </c>
      <c r="G86" s="10">
        <f>G87-G88</f>
        <v>0</v>
      </c>
    </row>
    <row r="87" spans="1:7" ht="17.25" customHeight="1">
      <c r="A87" s="111" t="s">
        <v>34</v>
      </c>
      <c r="B87" s="111"/>
      <c r="C87" s="111"/>
      <c r="D87" s="9">
        <f t="shared" si="3"/>
        <v>80</v>
      </c>
      <c r="E87" s="10">
        <v>0</v>
      </c>
      <c r="F87" s="10">
        <v>0</v>
      </c>
      <c r="G87" s="10">
        <f>E87+F87</f>
        <v>0</v>
      </c>
    </row>
    <row r="88" spans="1:7" ht="17.25" customHeight="1">
      <c r="A88" s="111" t="s">
        <v>35</v>
      </c>
      <c r="B88" s="111"/>
      <c r="C88" s="111"/>
      <c r="D88" s="9">
        <f t="shared" si="3"/>
        <v>81</v>
      </c>
      <c r="E88" s="10">
        <v>0</v>
      </c>
      <c r="F88" s="10">
        <v>0</v>
      </c>
      <c r="G88" s="10">
        <f>E88+F88</f>
        <v>0</v>
      </c>
    </row>
    <row r="89" spans="1:7" s="13" customFormat="1" ht="17.25" customHeight="1">
      <c r="A89" s="112" t="s">
        <v>106</v>
      </c>
      <c r="B89" s="112"/>
      <c r="C89" s="112"/>
      <c r="D89" s="7">
        <f t="shared" si="3"/>
        <v>82</v>
      </c>
      <c r="E89" s="8">
        <f>E85+E86</f>
        <v>-11249.2</v>
      </c>
      <c r="F89" s="8">
        <f>F85+F86</f>
        <v>-4633.5000000000027</v>
      </c>
      <c r="G89" s="8">
        <f>G85+G86</f>
        <v>-15882.700000000046</v>
      </c>
    </row>
    <row r="90" spans="1:7" ht="17.25" customHeight="1">
      <c r="A90" s="111" t="s">
        <v>50</v>
      </c>
      <c r="B90" s="111"/>
      <c r="C90" s="111"/>
      <c r="D90" s="9">
        <f t="shared" si="3"/>
        <v>83</v>
      </c>
      <c r="E90" s="20">
        <v>0.8</v>
      </c>
      <c r="F90" s="10">
        <v>0.1</v>
      </c>
      <c r="G90" s="10">
        <f>E90+F90</f>
        <v>0.9</v>
      </c>
    </row>
    <row r="91" spans="1:7" ht="17.25" customHeight="1">
      <c r="A91" s="111" t="s">
        <v>51</v>
      </c>
      <c r="B91" s="111"/>
      <c r="C91" s="111"/>
      <c r="D91" s="9">
        <f t="shared" si="3"/>
        <v>84</v>
      </c>
      <c r="E91" s="20">
        <v>0</v>
      </c>
      <c r="F91" s="10">
        <v>0</v>
      </c>
      <c r="G91" s="10">
        <f>E91+F91</f>
        <v>0</v>
      </c>
    </row>
    <row r="92" spans="1:7" s="13" customFormat="1" ht="17.25" customHeight="1">
      <c r="A92" s="112" t="s">
        <v>107</v>
      </c>
      <c r="B92" s="112"/>
      <c r="C92" s="112"/>
      <c r="D92" s="7">
        <f t="shared" si="3"/>
        <v>85</v>
      </c>
      <c r="E92" s="8">
        <f>E89-E90-E91</f>
        <v>-11250</v>
      </c>
      <c r="F92" s="8">
        <f>F89-F90-F91</f>
        <v>-4633.6000000000031</v>
      </c>
      <c r="G92" s="8">
        <f>G89-G90-G91</f>
        <v>-15883.600000000046</v>
      </c>
    </row>
    <row r="93" spans="1:7">
      <c r="A93" s="15"/>
      <c r="B93" s="15"/>
      <c r="C93" s="15"/>
    </row>
    <row r="94" spans="1:7">
      <c r="A94" s="15"/>
      <c r="B94" s="15"/>
      <c r="C94" s="15"/>
      <c r="E94" s="17" t="s">
        <v>108</v>
      </c>
      <c r="F94" s="17" t="s">
        <v>108</v>
      </c>
      <c r="G94" s="17" t="s">
        <v>108</v>
      </c>
    </row>
    <row r="95" spans="1:7">
      <c r="A95" s="15"/>
      <c r="B95" s="15"/>
      <c r="C95" s="15"/>
      <c r="E95" s="17"/>
      <c r="F95" s="17"/>
      <c r="G95" s="17"/>
    </row>
    <row r="96" spans="1:7">
      <c r="A96" s="15"/>
      <c r="B96" s="15"/>
      <c r="C96" s="15"/>
    </row>
    <row r="97" spans="1:3">
      <c r="A97" s="15"/>
      <c r="B97" s="15"/>
      <c r="C97" s="15"/>
    </row>
    <row r="98" spans="1:3">
      <c r="A98" s="15"/>
      <c r="B98" s="15"/>
      <c r="C98" s="15"/>
    </row>
    <row r="99" spans="1:3">
      <c r="A99" s="15"/>
      <c r="B99" s="15"/>
      <c r="C99" s="15"/>
    </row>
    <row r="100" spans="1:3">
      <c r="A100" s="15"/>
      <c r="B100" s="15"/>
      <c r="C100" s="15"/>
    </row>
    <row r="101" spans="1:3">
      <c r="A101" s="15"/>
      <c r="B101" s="15"/>
      <c r="C101" s="15"/>
    </row>
    <row r="102" spans="1:3">
      <c r="A102" s="15"/>
      <c r="B102" s="15"/>
      <c r="C102" s="15"/>
    </row>
    <row r="103" spans="1:3">
      <c r="A103" s="15"/>
      <c r="B103" s="15"/>
      <c r="C103" s="15"/>
    </row>
    <row r="104" spans="1:3">
      <c r="A104" s="15"/>
      <c r="B104" s="15"/>
      <c r="C104" s="15"/>
    </row>
    <row r="105" spans="1:3">
      <c r="A105" s="15"/>
      <c r="B105" s="15"/>
      <c r="C105" s="15"/>
    </row>
    <row r="106" spans="1:3">
      <c r="A106" s="15"/>
      <c r="B106" s="15"/>
      <c r="C106" s="15"/>
    </row>
    <row r="107" spans="1:3">
      <c r="A107" s="15"/>
      <c r="B107" s="15"/>
      <c r="C107" s="15"/>
    </row>
    <row r="108" spans="1:3">
      <c r="A108" s="15"/>
      <c r="B108" s="15"/>
      <c r="C108" s="15"/>
    </row>
    <row r="109" spans="1:3">
      <c r="A109" s="15"/>
      <c r="B109" s="15"/>
      <c r="C109" s="15"/>
    </row>
    <row r="110" spans="1:3">
      <c r="A110" s="15"/>
      <c r="B110" s="15"/>
      <c r="C110" s="15"/>
    </row>
    <row r="111" spans="1:3">
      <c r="A111" s="15"/>
      <c r="B111" s="15"/>
      <c r="C111" s="15"/>
    </row>
    <row r="112" spans="1:3">
      <c r="A112" s="15"/>
      <c r="B112" s="15"/>
      <c r="C112" s="15"/>
    </row>
    <row r="113" spans="1:3">
      <c r="A113" s="15"/>
      <c r="B113" s="15"/>
      <c r="C113" s="15"/>
    </row>
    <row r="114" spans="1:3">
      <c r="A114" s="15"/>
      <c r="B114" s="15"/>
      <c r="C114" s="15"/>
    </row>
    <row r="115" spans="1:3">
      <c r="A115" s="15"/>
      <c r="B115" s="15"/>
      <c r="C115" s="15"/>
    </row>
    <row r="116" spans="1:3">
      <c r="A116" s="15"/>
      <c r="B116" s="15"/>
      <c r="C116" s="15"/>
    </row>
    <row r="117" spans="1:3">
      <c r="A117" s="15"/>
      <c r="B117" s="15"/>
      <c r="C117" s="15"/>
    </row>
    <row r="118" spans="1:3">
      <c r="A118" s="15"/>
      <c r="B118" s="15"/>
      <c r="C118" s="15"/>
    </row>
    <row r="119" spans="1:3">
      <c r="A119" s="15"/>
      <c r="B119" s="15"/>
      <c r="C119" s="15"/>
    </row>
    <row r="120" spans="1:3">
      <c r="A120" s="15"/>
      <c r="B120" s="15"/>
      <c r="C120" s="15"/>
    </row>
    <row r="121" spans="1:3">
      <c r="A121" s="15"/>
      <c r="B121" s="15"/>
      <c r="C121" s="15"/>
    </row>
    <row r="122" spans="1:3">
      <c r="A122" s="15"/>
      <c r="B122" s="15"/>
      <c r="C122" s="15"/>
    </row>
    <row r="123" spans="1:3">
      <c r="A123" s="15"/>
      <c r="B123" s="15"/>
      <c r="C123" s="15"/>
    </row>
    <row r="124" spans="1:3">
      <c r="A124" s="15"/>
      <c r="B124" s="15"/>
      <c r="C124" s="15"/>
    </row>
    <row r="125" spans="1:3">
      <c r="A125" s="15"/>
      <c r="B125" s="15"/>
      <c r="C125" s="15"/>
    </row>
    <row r="126" spans="1:3">
      <c r="A126" s="15"/>
      <c r="B126" s="15"/>
      <c r="C126" s="15"/>
    </row>
    <row r="127" spans="1:3">
      <c r="A127" s="15"/>
      <c r="B127" s="15"/>
      <c r="C127" s="15"/>
    </row>
    <row r="128" spans="1:3">
      <c r="A128" s="15"/>
      <c r="B128" s="15"/>
      <c r="C128" s="15"/>
    </row>
    <row r="129" spans="1:3">
      <c r="A129" s="15"/>
      <c r="B129" s="15"/>
      <c r="C129" s="15"/>
    </row>
    <row r="130" spans="1:3">
      <c r="A130" s="15"/>
      <c r="B130" s="15"/>
      <c r="C130" s="15"/>
    </row>
    <row r="131" spans="1:3">
      <c r="A131" s="15"/>
      <c r="B131" s="15"/>
      <c r="C131" s="15"/>
    </row>
    <row r="132" spans="1:3">
      <c r="A132" s="15"/>
      <c r="B132" s="15"/>
      <c r="C132" s="15"/>
    </row>
    <row r="133" spans="1:3">
      <c r="A133" s="15"/>
      <c r="B133" s="15"/>
      <c r="C133" s="15"/>
    </row>
    <row r="134" spans="1:3">
      <c r="A134" s="15"/>
      <c r="B134" s="15"/>
      <c r="C134" s="15"/>
    </row>
    <row r="135" spans="1:3">
      <c r="A135" s="15"/>
      <c r="B135" s="15"/>
      <c r="C135" s="15"/>
    </row>
    <row r="136" spans="1:3">
      <c r="A136" s="15"/>
      <c r="B136" s="15"/>
      <c r="C136" s="15"/>
    </row>
    <row r="137" spans="1:3">
      <c r="A137" s="15"/>
      <c r="B137" s="15"/>
      <c r="C137" s="15"/>
    </row>
    <row r="138" spans="1:3">
      <c r="A138" s="15"/>
      <c r="B138" s="15"/>
      <c r="C138" s="15"/>
    </row>
    <row r="139" spans="1:3">
      <c r="A139" s="15"/>
      <c r="B139" s="15"/>
      <c r="C139" s="15"/>
    </row>
    <row r="140" spans="1:3">
      <c r="A140" s="15"/>
      <c r="B140" s="15"/>
      <c r="C140" s="15"/>
    </row>
    <row r="141" spans="1:3">
      <c r="A141" s="15"/>
      <c r="B141" s="15"/>
      <c r="C141" s="15"/>
    </row>
    <row r="142" spans="1:3">
      <c r="A142" s="15"/>
      <c r="B142" s="15"/>
      <c r="C142" s="15"/>
    </row>
    <row r="143" spans="1:3">
      <c r="A143" s="15"/>
      <c r="B143" s="15"/>
      <c r="C143" s="15"/>
    </row>
    <row r="144" spans="1:3">
      <c r="A144" s="15"/>
      <c r="B144" s="15"/>
      <c r="C144" s="15"/>
    </row>
    <row r="145" spans="1:3">
      <c r="A145" s="15"/>
      <c r="B145" s="15"/>
      <c r="C145" s="15"/>
    </row>
    <row r="146" spans="1:3">
      <c r="A146" s="15"/>
      <c r="B146" s="15"/>
      <c r="C146" s="15"/>
    </row>
    <row r="147" spans="1:3">
      <c r="A147" s="15"/>
      <c r="B147" s="15"/>
      <c r="C147" s="15"/>
    </row>
    <row r="148" spans="1:3">
      <c r="A148" s="15"/>
      <c r="B148" s="15"/>
      <c r="C148" s="15"/>
    </row>
    <row r="149" spans="1:3">
      <c r="A149" s="15"/>
      <c r="B149" s="15"/>
      <c r="C149" s="15"/>
    </row>
    <row r="150" spans="1:3">
      <c r="A150" s="15"/>
      <c r="B150" s="15"/>
      <c r="C150" s="15"/>
    </row>
    <row r="151" spans="1:3">
      <c r="A151" s="15"/>
      <c r="B151" s="15"/>
      <c r="C151" s="15"/>
    </row>
    <row r="152" spans="1:3">
      <c r="A152" s="15"/>
      <c r="B152" s="15"/>
      <c r="C152" s="15"/>
    </row>
    <row r="153" spans="1:3">
      <c r="A153" s="15"/>
      <c r="B153" s="15"/>
      <c r="C153" s="15"/>
    </row>
    <row r="154" spans="1:3">
      <c r="A154" s="15"/>
      <c r="B154" s="15"/>
      <c r="C154" s="15"/>
    </row>
    <row r="155" spans="1:3">
      <c r="A155" s="15"/>
      <c r="B155" s="15"/>
      <c r="C155" s="15"/>
    </row>
    <row r="156" spans="1:3">
      <c r="A156" s="15"/>
      <c r="B156" s="15"/>
      <c r="C156" s="15"/>
    </row>
    <row r="157" spans="1:3">
      <c r="A157" s="15"/>
      <c r="B157" s="15"/>
      <c r="C157" s="15"/>
    </row>
    <row r="158" spans="1:3">
      <c r="A158" s="15"/>
      <c r="B158" s="15"/>
      <c r="C158" s="15"/>
    </row>
    <row r="159" spans="1:3">
      <c r="A159" s="15"/>
      <c r="B159" s="15"/>
      <c r="C159" s="15"/>
    </row>
    <row r="160" spans="1:3">
      <c r="A160" s="15"/>
      <c r="B160" s="15"/>
      <c r="C160" s="15"/>
    </row>
    <row r="161" spans="1:3">
      <c r="A161" s="15"/>
      <c r="B161" s="15"/>
      <c r="C161" s="15"/>
    </row>
    <row r="162" spans="1:3">
      <c r="A162" s="15"/>
      <c r="B162" s="15"/>
      <c r="C162" s="15"/>
    </row>
  </sheetData>
  <mergeCells count="82">
    <mergeCell ref="B82:C82"/>
    <mergeCell ref="B84:C84"/>
    <mergeCell ref="A65:C65"/>
    <mergeCell ref="A66:C66"/>
    <mergeCell ref="A67:C67"/>
    <mergeCell ref="A70:C70"/>
    <mergeCell ref="A71:C71"/>
    <mergeCell ref="B77:C77"/>
    <mergeCell ref="B78:C78"/>
    <mergeCell ref="A80:C80"/>
    <mergeCell ref="A81:C81"/>
    <mergeCell ref="A83:C83"/>
    <mergeCell ref="A77:A79"/>
    <mergeCell ref="A74:C74"/>
    <mergeCell ref="A75:C75"/>
    <mergeCell ref="A76:C76"/>
    <mergeCell ref="A91:C91"/>
    <mergeCell ref="A92:C92"/>
    <mergeCell ref="A85:C85"/>
    <mergeCell ref="A86:C86"/>
    <mergeCell ref="A88:C88"/>
    <mergeCell ref="A89:C89"/>
    <mergeCell ref="A87:C87"/>
    <mergeCell ref="A90:C90"/>
    <mergeCell ref="A72:C72"/>
    <mergeCell ref="A73:C73"/>
    <mergeCell ref="A60:A61"/>
    <mergeCell ref="B60:C60"/>
    <mergeCell ref="B61:C61"/>
    <mergeCell ref="A62:C62"/>
    <mergeCell ref="A63:C63"/>
    <mergeCell ref="A47:C47"/>
    <mergeCell ref="A48:C48"/>
    <mergeCell ref="A49:C49"/>
    <mergeCell ref="A50:C50"/>
    <mergeCell ref="A68:A69"/>
    <mergeCell ref="A53:C53"/>
    <mergeCell ref="A54:A58"/>
    <mergeCell ref="B54:C54"/>
    <mergeCell ref="B58:C58"/>
    <mergeCell ref="B51:C51"/>
    <mergeCell ref="A51:A52"/>
    <mergeCell ref="A59:C59"/>
    <mergeCell ref="A64:C64"/>
    <mergeCell ref="B68:C68"/>
    <mergeCell ref="B69:C69"/>
    <mergeCell ref="A46:C46"/>
    <mergeCell ref="B30:C30"/>
    <mergeCell ref="B31:C31"/>
    <mergeCell ref="B32:C32"/>
    <mergeCell ref="A34:C34"/>
    <mergeCell ref="A35:C35"/>
    <mergeCell ref="A36:C36"/>
    <mergeCell ref="A38:C38"/>
    <mergeCell ref="B39:C39"/>
    <mergeCell ref="B40:C40"/>
    <mergeCell ref="A45:C45"/>
    <mergeCell ref="A44:C44"/>
    <mergeCell ref="A43:C43"/>
    <mergeCell ref="A39:A42"/>
    <mergeCell ref="B41:B42"/>
    <mergeCell ref="B17:C17"/>
    <mergeCell ref="A37:C37"/>
    <mergeCell ref="A19:C19"/>
    <mergeCell ref="A20:A33"/>
    <mergeCell ref="B20:C20"/>
    <mergeCell ref="B21:B25"/>
    <mergeCell ref="B26:C26"/>
    <mergeCell ref="B28:C28"/>
    <mergeCell ref="A11:A18"/>
    <mergeCell ref="B12:B13"/>
    <mergeCell ref="B27:C27"/>
    <mergeCell ref="F5:F6"/>
    <mergeCell ref="G5:G6"/>
    <mergeCell ref="A8:C8"/>
    <mergeCell ref="B14:C14"/>
    <mergeCell ref="B15:C15"/>
    <mergeCell ref="A9:C9"/>
    <mergeCell ref="A10:C10"/>
    <mergeCell ref="B11:C11"/>
    <mergeCell ref="A4:D6"/>
    <mergeCell ref="E5:E6"/>
  </mergeCells>
  <phoneticPr fontId="4" type="noConversion"/>
  <pageMargins left="0.19685039370078741" right="0.19685039370078741" top="0.19685039370078741" bottom="0.19685039370078741" header="0.31496062992125984" footer="0.31496062992125984"/>
  <pageSetup paperSize="9" scale="87" fitToHeight="2" orientation="portrait" r:id="rId1"/>
  <rowBreaks count="1" manualBreakCount="1">
    <brk id="4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6"/>
  <sheetViews>
    <sheetView topLeftCell="A12" workbookViewId="0">
      <selection activeCell="H36" sqref="H36"/>
    </sheetView>
  </sheetViews>
  <sheetFormatPr defaultRowHeight="12"/>
  <cols>
    <col min="1" max="2" width="9" style="15"/>
    <col min="3" max="3" width="14.375" style="15" customWidth="1"/>
    <col min="4" max="4" width="34.875" style="15" customWidth="1"/>
    <col min="5" max="5" width="3.5" style="44" bestFit="1" customWidth="1"/>
    <col min="6" max="8" width="12.375" style="15" customWidth="1"/>
    <col min="9" max="10" width="9" style="15"/>
    <col min="11" max="11" width="21.375" style="15" customWidth="1"/>
    <col min="12" max="13" width="9" style="15"/>
    <col min="14" max="16" width="11.625" style="25" customWidth="1"/>
    <col min="17" max="16384" width="9" style="15"/>
  </cols>
  <sheetData>
    <row r="3" spans="1:16">
      <c r="A3" s="71" t="s">
        <v>217</v>
      </c>
    </row>
    <row r="4" spans="1:16" ht="38.25" customHeight="1">
      <c r="A4" s="118" t="s">
        <v>109</v>
      </c>
      <c r="B4" s="118"/>
      <c r="C4" s="118"/>
      <c r="D4" s="118"/>
      <c r="E4" s="118"/>
      <c r="F4" s="23" t="s">
        <v>110</v>
      </c>
      <c r="G4" s="23" t="s">
        <v>111</v>
      </c>
      <c r="H4" s="23" t="s">
        <v>112</v>
      </c>
      <c r="I4" s="24"/>
      <c r="J4" s="24"/>
      <c r="K4" s="24"/>
      <c r="L4" s="24"/>
      <c r="M4" s="24"/>
    </row>
    <row r="5" spans="1:16" s="29" customFormat="1">
      <c r="A5" s="119">
        <v>1</v>
      </c>
      <c r="B5" s="119"/>
      <c r="C5" s="119"/>
      <c r="D5" s="119"/>
      <c r="E5" s="119"/>
      <c r="F5" s="26"/>
      <c r="G5" s="26"/>
      <c r="H5" s="26">
        <v>2</v>
      </c>
      <c r="I5" s="27"/>
      <c r="J5" s="27"/>
      <c r="K5" s="27"/>
      <c r="L5" s="27"/>
      <c r="M5" s="27"/>
      <c r="N5" s="28"/>
      <c r="O5" s="28"/>
      <c r="P5" s="28"/>
    </row>
    <row r="6" spans="1:16" ht="27.95" customHeight="1">
      <c r="A6" s="120" t="s">
        <v>113</v>
      </c>
      <c r="B6" s="121" t="s">
        <v>114</v>
      </c>
      <c r="C6" s="121"/>
      <c r="D6" s="121"/>
      <c r="E6" s="30" t="s">
        <v>36</v>
      </c>
      <c r="F6" s="31">
        <v>10194.000000000004</v>
      </c>
      <c r="G6" s="31">
        <v>1993.2</v>
      </c>
      <c r="H6" s="31">
        <f>F6+G6</f>
        <v>12187.200000000004</v>
      </c>
      <c r="I6" s="24"/>
      <c r="J6" s="24"/>
      <c r="K6" s="24"/>
      <c r="L6" s="24"/>
      <c r="M6" s="24"/>
    </row>
    <row r="7" spans="1:16" ht="27.95" customHeight="1">
      <c r="A7" s="120"/>
      <c r="B7" s="32" t="s">
        <v>45</v>
      </c>
      <c r="C7" s="122" t="s">
        <v>115</v>
      </c>
      <c r="D7" s="123"/>
      <c r="E7" s="30" t="s">
        <v>37</v>
      </c>
      <c r="F7" s="33">
        <v>5324.7999999999965</v>
      </c>
      <c r="G7" s="33">
        <v>828.3</v>
      </c>
      <c r="H7" s="33">
        <f>F7+G7</f>
        <v>6153.0999999999967</v>
      </c>
      <c r="I7" s="24"/>
      <c r="J7" s="24"/>
      <c r="K7" s="24"/>
      <c r="L7" s="24"/>
      <c r="M7" s="24"/>
    </row>
    <row r="8" spans="1:16" ht="27.95" customHeight="1">
      <c r="A8" s="120"/>
      <c r="B8" s="124" t="s">
        <v>116</v>
      </c>
      <c r="C8" s="124"/>
      <c r="D8" s="124"/>
      <c r="E8" s="34" t="s">
        <v>38</v>
      </c>
      <c r="F8" s="35">
        <f>F9+F11+F12+F13</f>
        <v>41707</v>
      </c>
      <c r="G8" s="35">
        <f>G9+G11+G12+G13</f>
        <v>8898.7000000000007</v>
      </c>
      <c r="H8" s="35">
        <f>H9+H11+H12+H13</f>
        <v>50605.7</v>
      </c>
      <c r="I8" s="24"/>
      <c r="J8" s="24"/>
      <c r="K8" s="24"/>
      <c r="L8" s="24"/>
      <c r="M8" s="24"/>
    </row>
    <row r="9" spans="1:16" ht="27.95" customHeight="1">
      <c r="A9" s="120"/>
      <c r="B9" s="125" t="s">
        <v>7</v>
      </c>
      <c r="C9" s="124" t="s">
        <v>117</v>
      </c>
      <c r="D9" s="124"/>
      <c r="E9" s="34" t="s">
        <v>39</v>
      </c>
      <c r="F9" s="36">
        <v>33135</v>
      </c>
      <c r="G9" s="36">
        <v>6955.7</v>
      </c>
      <c r="H9" s="33">
        <f t="shared" ref="H9:H13" si="0">F9+G9</f>
        <v>40090.699999999997</v>
      </c>
      <c r="I9" s="24"/>
      <c r="J9" s="24"/>
      <c r="K9" s="24"/>
      <c r="L9" s="24"/>
      <c r="M9" s="24"/>
    </row>
    <row r="10" spans="1:16" ht="27.95" customHeight="1">
      <c r="A10" s="120"/>
      <c r="B10" s="125"/>
      <c r="C10" s="37" t="s">
        <v>118</v>
      </c>
      <c r="D10" s="32" t="s">
        <v>119</v>
      </c>
      <c r="E10" s="34" t="s">
        <v>40</v>
      </c>
      <c r="F10" s="36">
        <v>1747.4</v>
      </c>
      <c r="G10" s="36">
        <v>296</v>
      </c>
      <c r="H10" s="33">
        <f t="shared" si="0"/>
        <v>2043.4</v>
      </c>
      <c r="I10" s="24"/>
      <c r="J10" s="24"/>
      <c r="K10" s="24"/>
      <c r="L10" s="24"/>
      <c r="M10" s="24"/>
    </row>
    <row r="11" spans="1:16" ht="27.95" customHeight="1">
      <c r="A11" s="120"/>
      <c r="B11" s="125"/>
      <c r="C11" s="124" t="s">
        <v>120</v>
      </c>
      <c r="D11" s="124"/>
      <c r="E11" s="34" t="s">
        <v>52</v>
      </c>
      <c r="F11" s="36">
        <v>8150</v>
      </c>
      <c r="G11" s="36">
        <v>1790</v>
      </c>
      <c r="H11" s="33">
        <f t="shared" si="0"/>
        <v>9940</v>
      </c>
      <c r="I11" s="24"/>
      <c r="J11" s="24"/>
      <c r="K11" s="24"/>
      <c r="L11" s="24"/>
      <c r="M11" s="24"/>
    </row>
    <row r="12" spans="1:16" ht="27.95" customHeight="1">
      <c r="A12" s="120"/>
      <c r="B12" s="125"/>
      <c r="C12" s="124" t="s">
        <v>121</v>
      </c>
      <c r="D12" s="124"/>
      <c r="E12" s="30" t="s">
        <v>53</v>
      </c>
      <c r="F12" s="36">
        <v>0</v>
      </c>
      <c r="G12" s="36">
        <v>0</v>
      </c>
      <c r="H12" s="33">
        <f t="shared" si="0"/>
        <v>0</v>
      </c>
      <c r="I12" s="24"/>
      <c r="J12" s="24"/>
      <c r="K12" s="24"/>
      <c r="L12" s="24"/>
      <c r="M12" s="24"/>
    </row>
    <row r="13" spans="1:16" ht="27.95" customHeight="1">
      <c r="A13" s="120"/>
      <c r="B13" s="125"/>
      <c r="C13" s="126" t="s">
        <v>122</v>
      </c>
      <c r="D13" s="126"/>
      <c r="E13" s="30" t="s">
        <v>54</v>
      </c>
      <c r="F13" s="36">
        <v>422</v>
      </c>
      <c r="G13" s="36">
        <v>153</v>
      </c>
      <c r="H13" s="33">
        <f t="shared" si="0"/>
        <v>575</v>
      </c>
      <c r="I13" s="24"/>
      <c r="J13" s="24"/>
      <c r="K13" s="24"/>
      <c r="L13" s="24"/>
      <c r="M13" s="24"/>
    </row>
    <row r="14" spans="1:16" ht="27.95" customHeight="1">
      <c r="A14" s="120"/>
      <c r="B14" s="124" t="s">
        <v>123</v>
      </c>
      <c r="C14" s="124"/>
      <c r="D14" s="124"/>
      <c r="E14" s="30" t="s">
        <v>55</v>
      </c>
      <c r="F14" s="36">
        <f>F15+F22+F28+F33</f>
        <v>40355.699999999997</v>
      </c>
      <c r="G14" s="36">
        <f>G15+G22+G28+G33</f>
        <v>10135.9</v>
      </c>
      <c r="H14" s="36">
        <f>H15+H22+H28+H33</f>
        <v>50491.599999999991</v>
      </c>
      <c r="I14" s="24"/>
      <c r="J14" s="24"/>
      <c r="K14" s="38"/>
      <c r="L14" s="24"/>
      <c r="M14" s="24"/>
    </row>
    <row r="15" spans="1:16" ht="27.95" customHeight="1">
      <c r="A15" s="120"/>
      <c r="B15" s="122" t="s">
        <v>124</v>
      </c>
      <c r="C15" s="127"/>
      <c r="D15" s="123"/>
      <c r="E15" s="30">
        <v>10</v>
      </c>
      <c r="F15" s="36">
        <f>SUM(F16:F21)</f>
        <v>27862.999999999996</v>
      </c>
      <c r="G15" s="36">
        <f>SUM(G16:G21)</f>
        <v>6845</v>
      </c>
      <c r="H15" s="36">
        <f>SUM(H16:H21)</f>
        <v>34707.999999999993</v>
      </c>
      <c r="I15" s="24"/>
      <c r="J15" s="24"/>
      <c r="K15" s="38"/>
      <c r="L15" s="24"/>
      <c r="M15" s="24"/>
    </row>
    <row r="16" spans="1:16" ht="27.95" customHeight="1">
      <c r="A16" s="120"/>
      <c r="B16" s="128" t="s">
        <v>7</v>
      </c>
      <c r="C16" s="122" t="s">
        <v>125</v>
      </c>
      <c r="D16" s="123"/>
      <c r="E16" s="30">
        <v>11</v>
      </c>
      <c r="F16" s="36">
        <v>16616.8</v>
      </c>
      <c r="G16" s="36">
        <v>4700</v>
      </c>
      <c r="H16" s="33">
        <f t="shared" ref="H16:H21" si="1">F16+G16</f>
        <v>21316.799999999999</v>
      </c>
      <c r="I16" s="24"/>
      <c r="J16" s="38"/>
      <c r="K16" s="38"/>
      <c r="L16" s="24"/>
      <c r="M16" s="24"/>
    </row>
    <row r="17" spans="1:16" ht="27.95" customHeight="1">
      <c r="A17" s="120"/>
      <c r="B17" s="129"/>
      <c r="C17" s="122" t="s">
        <v>126</v>
      </c>
      <c r="D17" s="123"/>
      <c r="E17" s="30">
        <v>12</v>
      </c>
      <c r="F17" s="36">
        <v>1204.3</v>
      </c>
      <c r="G17" s="36">
        <v>211</v>
      </c>
      <c r="H17" s="33">
        <f t="shared" si="1"/>
        <v>1415.3</v>
      </c>
      <c r="I17" s="24"/>
      <c r="J17" s="24"/>
      <c r="K17" s="38"/>
      <c r="L17" s="24"/>
      <c r="M17" s="24"/>
    </row>
    <row r="18" spans="1:16" ht="27.95" customHeight="1">
      <c r="A18" s="120"/>
      <c r="B18" s="129"/>
      <c r="C18" s="122" t="s">
        <v>127</v>
      </c>
      <c r="D18" s="123"/>
      <c r="E18" s="34" t="s">
        <v>59</v>
      </c>
      <c r="F18" s="36">
        <v>9249.2999999999993</v>
      </c>
      <c r="G18" s="36">
        <v>1820</v>
      </c>
      <c r="H18" s="33">
        <f t="shared" si="1"/>
        <v>11069.3</v>
      </c>
      <c r="I18" s="24"/>
      <c r="J18" s="24"/>
      <c r="K18" s="38"/>
      <c r="L18" s="24"/>
      <c r="M18" s="24"/>
    </row>
    <row r="19" spans="1:16" ht="27.95" customHeight="1">
      <c r="A19" s="120"/>
      <c r="B19" s="129"/>
      <c r="C19" s="122" t="s">
        <v>128</v>
      </c>
      <c r="D19" s="123"/>
      <c r="E19" s="34" t="s">
        <v>129</v>
      </c>
      <c r="F19" s="36">
        <v>294</v>
      </c>
      <c r="G19" s="36">
        <v>84</v>
      </c>
      <c r="H19" s="33">
        <f t="shared" si="1"/>
        <v>378</v>
      </c>
      <c r="I19" s="24"/>
      <c r="J19" s="24"/>
      <c r="K19" s="38"/>
      <c r="L19" s="24"/>
      <c r="M19" s="24"/>
    </row>
    <row r="20" spans="1:16" ht="27.95" customHeight="1">
      <c r="A20" s="120"/>
      <c r="B20" s="129"/>
      <c r="C20" s="122" t="s">
        <v>130</v>
      </c>
      <c r="D20" s="123"/>
      <c r="E20" s="34" t="s">
        <v>131</v>
      </c>
      <c r="F20" s="36">
        <v>0</v>
      </c>
      <c r="G20" s="36">
        <v>0</v>
      </c>
      <c r="H20" s="33">
        <f t="shared" si="1"/>
        <v>0</v>
      </c>
      <c r="I20" s="24"/>
      <c r="J20" s="24"/>
      <c r="K20" s="38"/>
      <c r="L20" s="24"/>
      <c r="M20" s="24"/>
    </row>
    <row r="21" spans="1:16" ht="27.95" customHeight="1">
      <c r="A21" s="120"/>
      <c r="B21" s="130"/>
      <c r="C21" s="122" t="s">
        <v>132</v>
      </c>
      <c r="D21" s="123"/>
      <c r="E21" s="34" t="s">
        <v>133</v>
      </c>
      <c r="F21" s="36">
        <v>498.6</v>
      </c>
      <c r="G21" s="36">
        <v>30</v>
      </c>
      <c r="H21" s="33">
        <f t="shared" si="1"/>
        <v>528.6</v>
      </c>
      <c r="I21" s="24"/>
      <c r="J21" s="24"/>
      <c r="K21" s="38"/>
      <c r="L21" s="24"/>
      <c r="M21" s="24"/>
    </row>
    <row r="22" spans="1:16" ht="27.95" customHeight="1">
      <c r="A22" s="120"/>
      <c r="B22" s="122" t="s">
        <v>134</v>
      </c>
      <c r="C22" s="127"/>
      <c r="D22" s="123"/>
      <c r="E22" s="34" t="s">
        <v>135</v>
      </c>
      <c r="F22" s="36">
        <f>SUM(F23:F27)</f>
        <v>1857.4</v>
      </c>
      <c r="G22" s="36">
        <f>SUM(G23:G27)</f>
        <v>296</v>
      </c>
      <c r="H22" s="36">
        <f>SUM(H23:H27)</f>
        <v>2153.4</v>
      </c>
      <c r="I22" s="24"/>
      <c r="J22" s="24"/>
      <c r="K22" s="38"/>
      <c r="L22" s="24"/>
      <c r="M22" s="24"/>
    </row>
    <row r="23" spans="1:16" ht="27.95" customHeight="1">
      <c r="A23" s="120"/>
      <c r="B23" s="128" t="s">
        <v>7</v>
      </c>
      <c r="C23" s="122" t="s">
        <v>136</v>
      </c>
      <c r="D23" s="123"/>
      <c r="E23" s="34" t="s">
        <v>67</v>
      </c>
      <c r="F23" s="36">
        <v>185.3</v>
      </c>
      <c r="G23" s="36">
        <v>20</v>
      </c>
      <c r="H23" s="33">
        <f t="shared" ref="H23:H33" si="2">F23+G23</f>
        <v>205.3</v>
      </c>
      <c r="I23" s="24"/>
      <c r="J23" s="24"/>
      <c r="K23" s="38"/>
      <c r="L23" s="24"/>
      <c r="M23" s="24"/>
    </row>
    <row r="24" spans="1:16" ht="27.95" customHeight="1">
      <c r="A24" s="120"/>
      <c r="B24" s="129"/>
      <c r="C24" s="122" t="s">
        <v>132</v>
      </c>
      <c r="D24" s="123"/>
      <c r="E24" s="34" t="s">
        <v>137</v>
      </c>
      <c r="F24" s="36">
        <v>20.299999999999997</v>
      </c>
      <c r="G24" s="36">
        <v>2</v>
      </c>
      <c r="H24" s="33">
        <f t="shared" si="2"/>
        <v>22.299999999999997</v>
      </c>
      <c r="I24" s="24"/>
      <c r="J24" s="24"/>
      <c r="K24" s="38"/>
      <c r="L24" s="24"/>
      <c r="M24" s="24"/>
    </row>
    <row r="25" spans="1:16" ht="27.95" customHeight="1">
      <c r="A25" s="120"/>
      <c r="B25" s="129"/>
      <c r="C25" s="122" t="s">
        <v>138</v>
      </c>
      <c r="D25" s="123"/>
      <c r="E25" s="34" t="s">
        <v>139</v>
      </c>
      <c r="F25" s="36">
        <v>1511.7</v>
      </c>
      <c r="G25" s="36">
        <v>271</v>
      </c>
      <c r="H25" s="33">
        <f t="shared" si="2"/>
        <v>1782.7</v>
      </c>
      <c r="I25" s="24"/>
      <c r="J25" s="24"/>
      <c r="K25" s="38"/>
      <c r="L25" s="24"/>
      <c r="M25" s="24"/>
    </row>
    <row r="26" spans="1:16" ht="27.95" customHeight="1">
      <c r="A26" s="120"/>
      <c r="B26" s="129"/>
      <c r="C26" s="122" t="s">
        <v>140</v>
      </c>
      <c r="D26" s="123"/>
      <c r="E26" s="34" t="s">
        <v>141</v>
      </c>
      <c r="F26" s="36">
        <v>30.1</v>
      </c>
      <c r="G26" s="36">
        <v>3</v>
      </c>
      <c r="H26" s="33">
        <f t="shared" si="2"/>
        <v>33.1</v>
      </c>
      <c r="I26" s="24"/>
      <c r="J26" s="24"/>
      <c r="K26" s="38"/>
      <c r="L26" s="24"/>
      <c r="M26" s="24"/>
    </row>
    <row r="27" spans="1:16" ht="27.95" customHeight="1">
      <c r="A27" s="120"/>
      <c r="B27" s="130"/>
      <c r="C27" s="122" t="s">
        <v>142</v>
      </c>
      <c r="D27" s="123"/>
      <c r="E27" s="34" t="s">
        <v>143</v>
      </c>
      <c r="F27" s="36">
        <v>110</v>
      </c>
      <c r="G27" s="36">
        <v>0</v>
      </c>
      <c r="H27" s="33">
        <f t="shared" si="2"/>
        <v>110</v>
      </c>
      <c r="I27" s="24"/>
      <c r="J27" s="24"/>
      <c r="K27" s="38"/>
      <c r="L27" s="24"/>
      <c r="M27" s="24"/>
    </row>
    <row r="28" spans="1:16" ht="27.95" customHeight="1">
      <c r="A28" s="120"/>
      <c r="B28" s="131" t="s">
        <v>144</v>
      </c>
      <c r="C28" s="132"/>
      <c r="D28" s="133"/>
      <c r="E28" s="34" t="s">
        <v>145</v>
      </c>
      <c r="F28" s="36">
        <v>10569.1</v>
      </c>
      <c r="G28" s="36">
        <v>2981</v>
      </c>
      <c r="H28" s="33">
        <f t="shared" si="2"/>
        <v>13550.1</v>
      </c>
      <c r="I28" s="24"/>
      <c r="J28" s="24"/>
      <c r="K28" s="24"/>
      <c r="L28" s="24"/>
      <c r="M28" s="24"/>
      <c r="P28" s="25">
        <f t="shared" ref="P28:P34" si="3">O28-N28</f>
        <v>0</v>
      </c>
    </row>
    <row r="29" spans="1:16" ht="27.95" customHeight="1">
      <c r="A29" s="120"/>
      <c r="B29" s="128" t="s">
        <v>17</v>
      </c>
      <c r="C29" s="126" t="s">
        <v>146</v>
      </c>
      <c r="D29" s="126"/>
      <c r="E29" s="34" t="s">
        <v>147</v>
      </c>
      <c r="F29" s="36">
        <v>3046.2</v>
      </c>
      <c r="G29" s="36">
        <v>551</v>
      </c>
      <c r="H29" s="33">
        <f t="shared" si="2"/>
        <v>3597.2</v>
      </c>
      <c r="I29" s="24"/>
      <c r="J29" s="38"/>
      <c r="K29" s="24"/>
      <c r="L29" s="24"/>
      <c r="M29" s="24"/>
      <c r="P29" s="25">
        <f t="shared" si="3"/>
        <v>0</v>
      </c>
    </row>
    <row r="30" spans="1:16" ht="27.95" customHeight="1">
      <c r="A30" s="120"/>
      <c r="B30" s="129"/>
      <c r="C30" s="126" t="s">
        <v>148</v>
      </c>
      <c r="D30" s="126"/>
      <c r="E30" s="34" t="s">
        <v>149</v>
      </c>
      <c r="F30" s="36">
        <v>565.6</v>
      </c>
      <c r="G30" s="36">
        <v>108.2</v>
      </c>
      <c r="H30" s="33">
        <f t="shared" si="2"/>
        <v>673.80000000000007</v>
      </c>
      <c r="I30" s="24"/>
      <c r="J30" s="24"/>
      <c r="K30" s="24"/>
      <c r="L30" s="24"/>
      <c r="M30" s="24"/>
      <c r="P30" s="25">
        <f t="shared" si="3"/>
        <v>0</v>
      </c>
    </row>
    <row r="31" spans="1:16" ht="27.95" customHeight="1">
      <c r="A31" s="120"/>
      <c r="B31" s="129"/>
      <c r="C31" s="135" t="s">
        <v>150</v>
      </c>
      <c r="D31" s="135"/>
      <c r="E31" s="34" t="s">
        <v>151</v>
      </c>
      <c r="F31" s="36">
        <v>2693.8</v>
      </c>
      <c r="G31" s="36">
        <v>425.8</v>
      </c>
      <c r="H31" s="33">
        <f t="shared" si="2"/>
        <v>3119.6000000000004</v>
      </c>
      <c r="I31" s="24"/>
      <c r="J31" s="24"/>
      <c r="K31" s="24"/>
      <c r="L31" s="24"/>
      <c r="M31" s="24"/>
      <c r="P31" s="25">
        <f t="shared" si="3"/>
        <v>0</v>
      </c>
    </row>
    <row r="32" spans="1:16" ht="27.95" customHeight="1">
      <c r="A32" s="120"/>
      <c r="B32" s="134"/>
      <c r="C32" s="39"/>
      <c r="D32" s="40" t="s">
        <v>152</v>
      </c>
      <c r="E32" s="41" t="s">
        <v>153</v>
      </c>
      <c r="F32" s="36">
        <v>2000</v>
      </c>
      <c r="G32" s="36">
        <v>422.7</v>
      </c>
      <c r="H32" s="33">
        <f t="shared" si="2"/>
        <v>2422.6999999999998</v>
      </c>
      <c r="I32" s="24"/>
      <c r="J32" s="24"/>
      <c r="K32" s="24"/>
      <c r="L32" s="24"/>
      <c r="M32" s="24"/>
    </row>
    <row r="33" spans="1:16" ht="39" customHeight="1">
      <c r="A33" s="120"/>
      <c r="B33" s="126" t="s">
        <v>154</v>
      </c>
      <c r="C33" s="136"/>
      <c r="D33" s="136"/>
      <c r="E33" s="34" t="s">
        <v>155</v>
      </c>
      <c r="F33" s="36">
        <v>66.2</v>
      </c>
      <c r="G33" s="36">
        <v>13.9</v>
      </c>
      <c r="H33" s="33">
        <f t="shared" si="2"/>
        <v>80.100000000000009</v>
      </c>
      <c r="I33" s="24"/>
      <c r="J33" s="24"/>
      <c r="K33" s="24"/>
      <c r="L33" s="24"/>
      <c r="M33" s="24"/>
      <c r="P33" s="25">
        <f t="shared" si="3"/>
        <v>0</v>
      </c>
    </row>
    <row r="34" spans="1:16" ht="27.95" customHeight="1">
      <c r="A34" s="120"/>
      <c r="B34" s="121" t="s">
        <v>156</v>
      </c>
      <c r="C34" s="121"/>
      <c r="D34" s="121"/>
      <c r="E34" s="34" t="s">
        <v>157</v>
      </c>
      <c r="F34" s="42">
        <f>F6+F8-F14</f>
        <v>11545.300000000003</v>
      </c>
      <c r="G34" s="42">
        <f>G6+G8-G14</f>
        <v>756.00000000000182</v>
      </c>
      <c r="H34" s="42">
        <f>H6+H8-H14</f>
        <v>12301.30000000001</v>
      </c>
      <c r="I34" s="24"/>
      <c r="J34" s="24"/>
      <c r="K34" s="24"/>
      <c r="L34" s="24"/>
      <c r="M34" s="24"/>
      <c r="P34" s="25">
        <f t="shared" si="3"/>
        <v>0</v>
      </c>
    </row>
    <row r="35" spans="1:16" ht="27.95" customHeight="1">
      <c r="A35" s="120"/>
      <c r="B35" s="32" t="s">
        <v>45</v>
      </c>
      <c r="C35" s="126" t="s">
        <v>115</v>
      </c>
      <c r="D35" s="126"/>
      <c r="E35" s="12">
        <v>30</v>
      </c>
      <c r="F35" s="36">
        <v>7077.2</v>
      </c>
      <c r="G35" s="36">
        <v>290.39999999999998</v>
      </c>
      <c r="H35" s="33">
        <f>F35+G35</f>
        <v>7367.5999999999995</v>
      </c>
      <c r="I35" s="24"/>
      <c r="J35" s="38"/>
      <c r="K35" s="24"/>
      <c r="L35" s="24"/>
      <c r="M35" s="24"/>
      <c r="N35" s="43"/>
      <c r="O35" s="43"/>
      <c r="P35" s="43">
        <f>SUM(P28:P34)</f>
        <v>0</v>
      </c>
    </row>
    <row r="36" spans="1:16" ht="27.75" customHeight="1">
      <c r="J36" s="45"/>
      <c r="N36" s="45"/>
      <c r="O36" s="45"/>
      <c r="P36" s="45"/>
    </row>
  </sheetData>
  <mergeCells count="35">
    <mergeCell ref="B34:D34"/>
    <mergeCell ref="C35:D35"/>
    <mergeCell ref="B28:D28"/>
    <mergeCell ref="B29:B32"/>
    <mergeCell ref="C29:D29"/>
    <mergeCell ref="C30:D30"/>
    <mergeCell ref="C31:D31"/>
    <mergeCell ref="B33:D33"/>
    <mergeCell ref="B23:B27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B22:D22"/>
    <mergeCell ref="A4:E4"/>
    <mergeCell ref="A5:E5"/>
    <mergeCell ref="A6:A35"/>
    <mergeCell ref="B6:D6"/>
    <mergeCell ref="C7:D7"/>
    <mergeCell ref="B8:D8"/>
    <mergeCell ref="B9:B13"/>
    <mergeCell ref="C9:D9"/>
    <mergeCell ref="C11:D11"/>
    <mergeCell ref="C12:D12"/>
    <mergeCell ref="C13:D13"/>
    <mergeCell ref="B14:D14"/>
    <mergeCell ref="B15:D15"/>
    <mergeCell ref="B16:B21"/>
    <mergeCell ref="C16:D16"/>
    <mergeCell ref="C17:D17"/>
  </mergeCells>
  <pageMargins left="0.19685039370078741" right="0.19685039370078741" top="0.19685039370078741" bottom="0.19685039370078741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7"/>
  <sheetViews>
    <sheetView workbookViewId="0">
      <selection activeCell="B23" sqref="B23:D23"/>
    </sheetView>
  </sheetViews>
  <sheetFormatPr defaultRowHeight="12"/>
  <cols>
    <col min="1" max="1" width="8.25" style="2" customWidth="1"/>
    <col min="2" max="3" width="9" style="15"/>
    <col min="4" max="4" width="36.875" style="15" customWidth="1"/>
    <col min="5" max="5" width="3" style="15" bestFit="1" customWidth="1"/>
    <col min="6" max="8" width="12.875" style="15" customWidth="1"/>
    <col min="9" max="16384" width="9" style="15"/>
  </cols>
  <sheetData>
    <row r="3" spans="1:13">
      <c r="A3" s="142" t="s">
        <v>218</v>
      </c>
      <c r="B3" s="142"/>
      <c r="C3" s="142"/>
      <c r="D3" s="142"/>
    </row>
    <row r="4" spans="1:13" s="2" customFormat="1" ht="41.25" customHeight="1">
      <c r="A4" s="118" t="s">
        <v>109</v>
      </c>
      <c r="B4" s="118"/>
      <c r="C4" s="118"/>
      <c r="D4" s="118"/>
      <c r="E4" s="118"/>
      <c r="F4" s="23" t="s">
        <v>158</v>
      </c>
      <c r="G4" s="23" t="s">
        <v>159</v>
      </c>
      <c r="H4" s="23" t="s">
        <v>160</v>
      </c>
      <c r="I4" s="46"/>
      <c r="J4" s="46"/>
      <c r="K4" s="46"/>
      <c r="L4" s="46"/>
      <c r="M4" s="46"/>
    </row>
    <row r="5" spans="1:13" s="29" customFormat="1">
      <c r="A5" s="137">
        <v>1</v>
      </c>
      <c r="B5" s="137"/>
      <c r="C5" s="137"/>
      <c r="D5" s="137"/>
      <c r="E5" s="137"/>
      <c r="F5" s="26">
        <v>3</v>
      </c>
      <c r="G5" s="26">
        <v>4</v>
      </c>
      <c r="H5" s="26">
        <v>5</v>
      </c>
      <c r="I5" s="27"/>
      <c r="J5" s="27"/>
      <c r="K5" s="27"/>
      <c r="L5" s="27"/>
      <c r="M5" s="27"/>
    </row>
    <row r="6" spans="1:13" ht="27.95" customHeight="1">
      <c r="A6" s="120" t="s">
        <v>161</v>
      </c>
      <c r="B6" s="138" t="s">
        <v>114</v>
      </c>
      <c r="C6" s="138"/>
      <c r="D6" s="138"/>
      <c r="E6" s="48">
        <v>31</v>
      </c>
      <c r="F6" s="47">
        <v>451332.8</v>
      </c>
      <c r="G6" s="47">
        <v>280658.5</v>
      </c>
      <c r="H6" s="47">
        <f>F6+G6</f>
        <v>731991.3</v>
      </c>
      <c r="I6" s="24"/>
      <c r="J6" s="24"/>
      <c r="K6" s="24"/>
      <c r="L6" s="24"/>
      <c r="M6" s="24"/>
    </row>
    <row r="7" spans="1:13" ht="27.95" customHeight="1">
      <c r="A7" s="120"/>
      <c r="B7" s="139" t="s">
        <v>162</v>
      </c>
      <c r="C7" s="139"/>
      <c r="D7" s="139"/>
      <c r="E7" s="48">
        <f>E6+1</f>
        <v>32</v>
      </c>
      <c r="F7" s="36">
        <v>11845.3</v>
      </c>
      <c r="G7" s="36">
        <v>29222</v>
      </c>
      <c r="H7" s="36">
        <f>F7+G7</f>
        <v>41067.300000000003</v>
      </c>
      <c r="I7" s="24"/>
      <c r="J7" s="24"/>
      <c r="K7" s="24"/>
      <c r="L7" s="24"/>
      <c r="M7" s="24"/>
    </row>
    <row r="8" spans="1:13" ht="27.95" customHeight="1">
      <c r="A8" s="120"/>
      <c r="B8" s="140" t="s">
        <v>17</v>
      </c>
      <c r="C8" s="139" t="s">
        <v>163</v>
      </c>
      <c r="D8" s="139"/>
      <c r="E8" s="48">
        <f t="shared" ref="E8:E13" si="0">E7+1</f>
        <v>33</v>
      </c>
      <c r="F8" s="36">
        <v>0</v>
      </c>
      <c r="G8" s="36">
        <v>0</v>
      </c>
      <c r="H8" s="36">
        <f t="shared" ref="H8:H13" si="1">F8+G8</f>
        <v>0</v>
      </c>
      <c r="I8" s="24"/>
      <c r="J8" s="24"/>
      <c r="K8" s="38"/>
      <c r="L8" s="24"/>
      <c r="M8" s="24"/>
    </row>
    <row r="9" spans="1:13" ht="31.5" customHeight="1">
      <c r="A9" s="120"/>
      <c r="B9" s="140"/>
      <c r="C9" s="124" t="s">
        <v>164</v>
      </c>
      <c r="D9" s="141"/>
      <c r="E9" s="48">
        <f t="shared" si="0"/>
        <v>34</v>
      </c>
      <c r="F9" s="36">
        <f>11845.3-F10-288.2</f>
        <v>11467.3</v>
      </c>
      <c r="G9" s="36">
        <v>29222</v>
      </c>
      <c r="H9" s="36">
        <f t="shared" si="1"/>
        <v>40689.300000000003</v>
      </c>
      <c r="I9" s="24"/>
      <c r="J9" s="24"/>
      <c r="K9" s="24"/>
      <c r="L9" s="24"/>
      <c r="M9" s="24"/>
    </row>
    <row r="10" spans="1:13" ht="27.95" customHeight="1">
      <c r="A10" s="120"/>
      <c r="B10" s="140"/>
      <c r="C10" s="139" t="s">
        <v>165</v>
      </c>
      <c r="D10" s="139"/>
      <c r="E10" s="48">
        <f t="shared" si="0"/>
        <v>35</v>
      </c>
      <c r="F10" s="36">
        <f>F13</f>
        <v>89.8</v>
      </c>
      <c r="G10" s="36">
        <v>0</v>
      </c>
      <c r="H10" s="36">
        <f t="shared" si="1"/>
        <v>89.8</v>
      </c>
      <c r="I10" s="24"/>
      <c r="J10" s="24"/>
      <c r="K10" s="24"/>
      <c r="L10" s="24"/>
      <c r="M10" s="24"/>
    </row>
    <row r="11" spans="1:13" ht="27.95" customHeight="1">
      <c r="A11" s="120"/>
      <c r="B11" s="139" t="s">
        <v>166</v>
      </c>
      <c r="C11" s="139"/>
      <c r="D11" s="139"/>
      <c r="E11" s="48">
        <f t="shared" si="0"/>
        <v>36</v>
      </c>
      <c r="F11" s="36">
        <v>25794.5</v>
      </c>
      <c r="G11" s="36">
        <v>9168</v>
      </c>
      <c r="H11" s="36">
        <f t="shared" si="1"/>
        <v>34962.5</v>
      </c>
      <c r="I11" s="24"/>
      <c r="J11" s="24"/>
      <c r="K11" s="24"/>
      <c r="L11" s="24"/>
      <c r="M11" s="24"/>
    </row>
    <row r="12" spans="1:13" ht="27.95" customHeight="1">
      <c r="A12" s="120"/>
      <c r="B12" s="140" t="s">
        <v>17</v>
      </c>
      <c r="C12" s="139" t="s">
        <v>167</v>
      </c>
      <c r="D12" s="139"/>
      <c r="E12" s="48">
        <f t="shared" si="0"/>
        <v>37</v>
      </c>
      <c r="F12" s="36">
        <v>15093.1</v>
      </c>
      <c r="G12" s="36">
        <v>1057.37041</v>
      </c>
      <c r="H12" s="36">
        <f t="shared" si="1"/>
        <v>16150.47041</v>
      </c>
      <c r="I12" s="24"/>
      <c r="J12" s="24"/>
      <c r="K12" s="24"/>
      <c r="L12" s="24"/>
      <c r="M12" s="24"/>
    </row>
    <row r="13" spans="1:13" ht="27.95" customHeight="1">
      <c r="A13" s="120"/>
      <c r="B13" s="140"/>
      <c r="C13" s="139" t="s">
        <v>165</v>
      </c>
      <c r="D13" s="139"/>
      <c r="E13" s="48">
        <f t="shared" si="0"/>
        <v>38</v>
      </c>
      <c r="F13" s="36">
        <v>89.8</v>
      </c>
      <c r="G13" s="36">
        <v>0</v>
      </c>
      <c r="H13" s="36">
        <f t="shared" si="1"/>
        <v>89.8</v>
      </c>
      <c r="I13" s="24"/>
      <c r="J13" s="24"/>
      <c r="K13" s="24"/>
      <c r="L13" s="24"/>
      <c r="M13" s="24"/>
    </row>
    <row r="14" spans="1:13" ht="27.95" customHeight="1">
      <c r="A14" s="120"/>
      <c r="B14" s="138" t="s">
        <v>168</v>
      </c>
      <c r="C14" s="138"/>
      <c r="D14" s="138"/>
      <c r="E14" s="48">
        <f>E13+1</f>
        <v>39</v>
      </c>
      <c r="F14" s="107">
        <f>F6+F7-F11</f>
        <v>437383.6</v>
      </c>
      <c r="G14" s="107">
        <f>G6+G7-G11</f>
        <v>300712.5</v>
      </c>
      <c r="H14" s="107">
        <f>H6+H7-H11</f>
        <v>738096.10000000009</v>
      </c>
      <c r="I14" s="24"/>
      <c r="J14" s="24"/>
      <c r="K14" s="24"/>
      <c r="L14" s="24"/>
      <c r="M14" s="24"/>
    </row>
    <row r="15" spans="1:13" ht="27.95" customHeight="1">
      <c r="A15" s="120" t="s">
        <v>169</v>
      </c>
      <c r="B15" s="138" t="s">
        <v>114</v>
      </c>
      <c r="C15" s="138"/>
      <c r="D15" s="138"/>
      <c r="E15" s="48">
        <f t="shared" ref="E15:E27" si="2">E14+1</f>
        <v>40</v>
      </c>
      <c r="F15" s="47">
        <v>28376.199999999997</v>
      </c>
      <c r="G15" s="47">
        <v>6821.5</v>
      </c>
      <c r="H15" s="47">
        <f>F15+G15</f>
        <v>35197.699999999997</v>
      </c>
      <c r="I15" s="24"/>
      <c r="J15" s="24"/>
      <c r="K15" s="24"/>
      <c r="L15" s="24"/>
      <c r="M15" s="24"/>
    </row>
    <row r="16" spans="1:13" ht="27.95" customHeight="1">
      <c r="A16" s="144"/>
      <c r="B16" s="139" t="s">
        <v>162</v>
      </c>
      <c r="C16" s="139"/>
      <c r="D16" s="139"/>
      <c r="E16" s="48">
        <f t="shared" si="2"/>
        <v>41</v>
      </c>
      <c r="F16" s="36">
        <v>8758.7999999999993</v>
      </c>
      <c r="G16" s="36">
        <v>3280</v>
      </c>
      <c r="H16" s="36">
        <f>F16+G16</f>
        <v>12038.8</v>
      </c>
      <c r="I16" s="24"/>
      <c r="J16" s="24"/>
      <c r="K16" s="24"/>
      <c r="L16" s="24"/>
      <c r="M16" s="24"/>
    </row>
    <row r="17" spans="1:13" ht="27.95" customHeight="1">
      <c r="A17" s="144"/>
      <c r="B17" s="139" t="s">
        <v>166</v>
      </c>
      <c r="C17" s="139"/>
      <c r="D17" s="139"/>
      <c r="E17" s="48">
        <f t="shared" si="2"/>
        <v>42</v>
      </c>
      <c r="F17" s="36">
        <v>10500</v>
      </c>
      <c r="G17" s="36">
        <v>3990</v>
      </c>
      <c r="H17" s="36">
        <f>F17+G17</f>
        <v>14490</v>
      </c>
      <c r="I17" s="24"/>
      <c r="J17" s="24"/>
      <c r="K17" s="24"/>
      <c r="L17" s="24"/>
      <c r="M17" s="24"/>
    </row>
    <row r="18" spans="1:13" ht="27.95" customHeight="1">
      <c r="A18" s="144"/>
      <c r="B18" s="138" t="s">
        <v>170</v>
      </c>
      <c r="C18" s="138"/>
      <c r="D18" s="138"/>
      <c r="E18" s="48">
        <f t="shared" si="2"/>
        <v>43</v>
      </c>
      <c r="F18" s="107">
        <f>F15+F16-F17</f>
        <v>26635</v>
      </c>
      <c r="G18" s="107">
        <f>G15+G16-G17</f>
        <v>6111.5</v>
      </c>
      <c r="H18" s="107">
        <f>H15+H16-H17</f>
        <v>32746.5</v>
      </c>
      <c r="I18" s="24"/>
      <c r="J18" s="24"/>
      <c r="K18" s="24"/>
      <c r="L18" s="24"/>
      <c r="M18" s="24"/>
    </row>
    <row r="19" spans="1:13" ht="27.95" customHeight="1">
      <c r="A19" s="120" t="s">
        <v>171</v>
      </c>
      <c r="B19" s="138" t="s">
        <v>114</v>
      </c>
      <c r="C19" s="138"/>
      <c r="D19" s="138"/>
      <c r="E19" s="48">
        <f t="shared" si="2"/>
        <v>44</v>
      </c>
      <c r="F19" s="47">
        <v>100</v>
      </c>
      <c r="G19" s="47">
        <v>9</v>
      </c>
      <c r="H19" s="47">
        <f>F19+G19</f>
        <v>109</v>
      </c>
      <c r="I19" s="24"/>
      <c r="J19" s="24"/>
      <c r="K19" s="24"/>
      <c r="L19" s="24"/>
      <c r="M19" s="24"/>
    </row>
    <row r="20" spans="1:13" ht="27.95" customHeight="1">
      <c r="A20" s="120"/>
      <c r="B20" s="139" t="s">
        <v>162</v>
      </c>
      <c r="C20" s="139"/>
      <c r="D20" s="139"/>
      <c r="E20" s="48">
        <f t="shared" si="2"/>
        <v>45</v>
      </c>
      <c r="F20" s="36">
        <v>0</v>
      </c>
      <c r="G20" s="36">
        <v>0</v>
      </c>
      <c r="H20" s="36">
        <f>F20+G20</f>
        <v>0</v>
      </c>
      <c r="I20" s="24"/>
      <c r="J20" s="24"/>
      <c r="K20" s="24"/>
      <c r="L20" s="24"/>
      <c r="M20" s="24"/>
    </row>
    <row r="21" spans="1:13" ht="27.95" customHeight="1">
      <c r="A21" s="120"/>
      <c r="B21" s="108" t="s">
        <v>45</v>
      </c>
      <c r="C21" s="143" t="s">
        <v>172</v>
      </c>
      <c r="D21" s="143"/>
      <c r="E21" s="48">
        <f t="shared" si="2"/>
        <v>46</v>
      </c>
      <c r="F21" s="36">
        <v>0</v>
      </c>
      <c r="G21" s="36">
        <v>0</v>
      </c>
      <c r="H21" s="36">
        <f>F21+G21</f>
        <v>0</v>
      </c>
      <c r="I21" s="24"/>
      <c r="J21" s="24"/>
      <c r="K21" s="24"/>
      <c r="L21" s="24"/>
      <c r="M21" s="24"/>
    </row>
    <row r="22" spans="1:13" ht="27.95" customHeight="1">
      <c r="A22" s="120"/>
      <c r="B22" s="139" t="s">
        <v>166</v>
      </c>
      <c r="C22" s="139"/>
      <c r="D22" s="139"/>
      <c r="E22" s="48">
        <f t="shared" si="2"/>
        <v>47</v>
      </c>
      <c r="F22" s="36">
        <v>0</v>
      </c>
      <c r="G22" s="36">
        <v>0</v>
      </c>
      <c r="H22" s="36">
        <f>F22+G22</f>
        <v>0</v>
      </c>
      <c r="I22" s="24"/>
      <c r="J22" s="24"/>
      <c r="K22" s="24"/>
      <c r="L22" s="24"/>
      <c r="M22" s="24"/>
    </row>
    <row r="23" spans="1:13" ht="27.95" customHeight="1">
      <c r="A23" s="120"/>
      <c r="B23" s="138" t="s">
        <v>173</v>
      </c>
      <c r="C23" s="138"/>
      <c r="D23" s="138"/>
      <c r="E23" s="48">
        <f t="shared" si="2"/>
        <v>48</v>
      </c>
      <c r="F23" s="107">
        <f>F19+F20-F22</f>
        <v>100</v>
      </c>
      <c r="G23" s="107">
        <f>G19+G20-G22</f>
        <v>9</v>
      </c>
      <c r="H23" s="107">
        <f>H19+H20-H22</f>
        <v>109</v>
      </c>
      <c r="I23" s="24"/>
      <c r="J23" s="24"/>
      <c r="K23" s="24"/>
      <c r="L23" s="24"/>
      <c r="M23" s="24"/>
    </row>
    <row r="24" spans="1:13" ht="27.95" customHeight="1">
      <c r="A24" s="120" t="s">
        <v>174</v>
      </c>
      <c r="B24" s="138" t="s">
        <v>114</v>
      </c>
      <c r="C24" s="138"/>
      <c r="D24" s="138"/>
      <c r="E24" s="48">
        <f t="shared" si="2"/>
        <v>49</v>
      </c>
      <c r="F24" s="47">
        <v>0</v>
      </c>
      <c r="G24" s="47">
        <v>0</v>
      </c>
      <c r="H24" s="47">
        <f>F24+G24</f>
        <v>0</v>
      </c>
      <c r="I24" s="24"/>
      <c r="J24" s="24"/>
      <c r="K24" s="24"/>
      <c r="L24" s="24"/>
      <c r="M24" s="24"/>
    </row>
    <row r="25" spans="1:13" ht="27.95" customHeight="1">
      <c r="A25" s="120"/>
      <c r="B25" s="139" t="s">
        <v>175</v>
      </c>
      <c r="C25" s="139"/>
      <c r="D25" s="139"/>
      <c r="E25" s="48">
        <f t="shared" si="2"/>
        <v>50</v>
      </c>
      <c r="F25" s="36">
        <v>0</v>
      </c>
      <c r="G25" s="36">
        <v>0</v>
      </c>
      <c r="H25" s="36">
        <f>F25+G25</f>
        <v>0</v>
      </c>
      <c r="I25" s="24"/>
      <c r="J25" s="24"/>
      <c r="K25" s="24"/>
      <c r="L25" s="24"/>
      <c r="M25" s="24"/>
    </row>
    <row r="26" spans="1:13" ht="27.95" customHeight="1">
      <c r="A26" s="120"/>
      <c r="B26" s="139" t="s">
        <v>176</v>
      </c>
      <c r="C26" s="139"/>
      <c r="D26" s="139"/>
      <c r="E26" s="48">
        <f t="shared" si="2"/>
        <v>51</v>
      </c>
      <c r="F26" s="36">
        <v>0</v>
      </c>
      <c r="G26" s="36">
        <v>0</v>
      </c>
      <c r="H26" s="36">
        <f>F26+G26</f>
        <v>0</v>
      </c>
      <c r="I26" s="24"/>
      <c r="J26" s="24"/>
      <c r="K26" s="24"/>
      <c r="L26" s="24"/>
      <c r="M26" s="24"/>
    </row>
    <row r="27" spans="1:13" ht="27.95" customHeight="1">
      <c r="A27" s="120"/>
      <c r="B27" s="138" t="s">
        <v>177</v>
      </c>
      <c r="C27" s="138"/>
      <c r="D27" s="138"/>
      <c r="E27" s="48">
        <f t="shared" si="2"/>
        <v>52</v>
      </c>
      <c r="F27" s="107">
        <f>F24+F25-F26</f>
        <v>0</v>
      </c>
      <c r="G27" s="107">
        <f>G24+G25-G26</f>
        <v>0</v>
      </c>
      <c r="H27" s="107">
        <f>H24+H25-H26</f>
        <v>0</v>
      </c>
      <c r="I27" s="24"/>
      <c r="J27" s="24"/>
      <c r="K27" s="24"/>
      <c r="L27" s="24"/>
      <c r="M27" s="24"/>
    </row>
  </sheetData>
  <mergeCells count="31">
    <mergeCell ref="A24:A27"/>
    <mergeCell ref="B24:D24"/>
    <mergeCell ref="B25:D25"/>
    <mergeCell ref="B26:D26"/>
    <mergeCell ref="B27:D27"/>
    <mergeCell ref="A3:D3"/>
    <mergeCell ref="A19:A23"/>
    <mergeCell ref="B19:D19"/>
    <mergeCell ref="B20:D20"/>
    <mergeCell ref="C21:D21"/>
    <mergeCell ref="B22:D22"/>
    <mergeCell ref="B23:D23"/>
    <mergeCell ref="B12:B13"/>
    <mergeCell ref="C12:D12"/>
    <mergeCell ref="C13:D13"/>
    <mergeCell ref="B14:D14"/>
    <mergeCell ref="A15:A18"/>
    <mergeCell ref="B15:D15"/>
    <mergeCell ref="B16:D16"/>
    <mergeCell ref="B17:D17"/>
    <mergeCell ref="B18:D18"/>
    <mergeCell ref="A4:E4"/>
    <mergeCell ref="A5:E5"/>
    <mergeCell ref="A6:A14"/>
    <mergeCell ref="B6:D6"/>
    <mergeCell ref="B7:D7"/>
    <mergeCell ref="B8:B10"/>
    <mergeCell ref="C8:D8"/>
    <mergeCell ref="C9:D9"/>
    <mergeCell ref="C10:D10"/>
    <mergeCell ref="B11:D11"/>
  </mergeCells>
  <pageMargins left="0.19685039370078741" right="0.19685039370078741" top="0.19685039370078741" bottom="0.19685039370078741" header="0.31496062992125984" footer="0.31496062992125984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workbookViewId="0">
      <selection activeCell="N15" sqref="N15"/>
    </sheetView>
  </sheetViews>
  <sheetFormatPr defaultRowHeight="11.25"/>
  <cols>
    <col min="1" max="1" width="7.875" style="50" customWidth="1"/>
    <col min="2" max="2" width="36.875" style="50" customWidth="1"/>
    <col min="3" max="3" width="10.375" style="50" hidden="1" customWidth="1" collapsed="1"/>
    <col min="4" max="4" width="12.875" style="50" hidden="1" customWidth="1"/>
    <col min="5" max="6" width="11.25" style="50" hidden="1" customWidth="1"/>
    <col min="7" max="7" width="12" style="50" hidden="1" customWidth="1"/>
    <col min="8" max="8" width="10.375" style="50" hidden="1" customWidth="1"/>
    <col min="9" max="9" width="12.875" style="50" hidden="1" customWidth="1"/>
    <col min="10" max="11" width="11.25" style="50" hidden="1" customWidth="1"/>
    <col min="12" max="12" width="12" style="50" hidden="1" customWidth="1"/>
    <col min="13" max="13" width="10.375" style="50" customWidth="1" collapsed="1"/>
    <col min="14" max="14" width="12.875" style="50" customWidth="1"/>
    <col min="15" max="16" width="11.25" style="50" customWidth="1"/>
    <col min="17" max="17" width="12" style="50" customWidth="1"/>
    <col min="18" max="16384" width="9" style="50"/>
  </cols>
  <sheetData>
    <row r="1" spans="1:17">
      <c r="A1" s="49"/>
      <c r="G1" s="51"/>
      <c r="L1" s="51"/>
      <c r="Q1" s="51"/>
    </row>
    <row r="2" spans="1:17">
      <c r="A2" s="52"/>
      <c r="G2" s="51"/>
      <c r="I2" s="53"/>
      <c r="J2" s="54"/>
      <c r="L2" s="51"/>
      <c r="Q2" s="51"/>
    </row>
    <row r="3" spans="1:17" ht="22.5">
      <c r="A3" s="55" t="s">
        <v>219</v>
      </c>
      <c r="C3" s="56" t="s">
        <v>178</v>
      </c>
      <c r="G3" s="51"/>
      <c r="H3" s="56" t="s">
        <v>179</v>
      </c>
      <c r="L3" s="51"/>
      <c r="M3" s="166" t="s">
        <v>220</v>
      </c>
      <c r="N3" s="166"/>
      <c r="O3" s="166"/>
      <c r="P3" s="166"/>
      <c r="Q3" s="167" t="s">
        <v>180</v>
      </c>
    </row>
    <row r="4" spans="1:17" ht="21" customHeight="1">
      <c r="A4" s="145" t="s">
        <v>181</v>
      </c>
      <c r="B4" s="145"/>
      <c r="C4" s="145" t="s">
        <v>182</v>
      </c>
      <c r="D4" s="145" t="s">
        <v>183</v>
      </c>
      <c r="E4" s="148" t="s">
        <v>184</v>
      </c>
      <c r="F4" s="148"/>
      <c r="G4" s="148"/>
      <c r="H4" s="145" t="s">
        <v>182</v>
      </c>
      <c r="I4" s="145" t="s">
        <v>183</v>
      </c>
      <c r="J4" s="148" t="s">
        <v>184</v>
      </c>
      <c r="K4" s="148"/>
      <c r="L4" s="148"/>
      <c r="M4" s="145" t="s">
        <v>182</v>
      </c>
      <c r="N4" s="145" t="s">
        <v>183</v>
      </c>
      <c r="O4" s="148" t="s">
        <v>184</v>
      </c>
      <c r="P4" s="148"/>
      <c r="Q4" s="148"/>
    </row>
    <row r="5" spans="1:17" ht="33.75" customHeight="1">
      <c r="A5" s="145"/>
      <c r="B5" s="145"/>
      <c r="C5" s="145"/>
      <c r="D5" s="145"/>
      <c r="E5" s="145" t="s">
        <v>47</v>
      </c>
      <c r="F5" s="57" t="s">
        <v>17</v>
      </c>
      <c r="G5" s="145" t="s">
        <v>185</v>
      </c>
      <c r="H5" s="145"/>
      <c r="I5" s="145"/>
      <c r="J5" s="145" t="s">
        <v>47</v>
      </c>
      <c r="K5" s="57" t="s">
        <v>17</v>
      </c>
      <c r="L5" s="145" t="s">
        <v>185</v>
      </c>
      <c r="M5" s="145"/>
      <c r="N5" s="145"/>
      <c r="O5" s="145" t="s">
        <v>47</v>
      </c>
      <c r="P5" s="57" t="s">
        <v>17</v>
      </c>
      <c r="Q5" s="145" t="s">
        <v>185</v>
      </c>
    </row>
    <row r="6" spans="1:17" ht="22.5">
      <c r="A6" s="145"/>
      <c r="B6" s="145"/>
      <c r="C6" s="145"/>
      <c r="D6" s="145"/>
      <c r="E6" s="145"/>
      <c r="F6" s="58" t="s">
        <v>186</v>
      </c>
      <c r="G6" s="145"/>
      <c r="H6" s="145"/>
      <c r="I6" s="145"/>
      <c r="J6" s="145"/>
      <c r="K6" s="58" t="s">
        <v>186</v>
      </c>
      <c r="L6" s="145"/>
      <c r="M6" s="145"/>
      <c r="N6" s="145"/>
      <c r="O6" s="145"/>
      <c r="P6" s="58" t="s">
        <v>186</v>
      </c>
      <c r="Q6" s="145"/>
    </row>
    <row r="7" spans="1:17">
      <c r="A7" s="149">
        <v>1</v>
      </c>
      <c r="B7" s="150"/>
      <c r="C7" s="58">
        <v>2</v>
      </c>
      <c r="D7" s="58">
        <v>3</v>
      </c>
      <c r="E7" s="58">
        <v>4</v>
      </c>
      <c r="F7" s="58">
        <v>5</v>
      </c>
      <c r="G7" s="58">
        <v>6</v>
      </c>
      <c r="H7" s="58">
        <v>1</v>
      </c>
      <c r="I7" s="58">
        <v>2</v>
      </c>
      <c r="J7" s="58">
        <v>3</v>
      </c>
      <c r="K7" s="58">
        <v>4</v>
      </c>
      <c r="L7" s="58">
        <v>5</v>
      </c>
      <c r="M7" s="58">
        <v>1</v>
      </c>
      <c r="N7" s="58">
        <v>2</v>
      </c>
      <c r="O7" s="58">
        <v>3</v>
      </c>
      <c r="P7" s="58">
        <v>4</v>
      </c>
      <c r="Q7" s="58">
        <v>5</v>
      </c>
    </row>
    <row r="8" spans="1:17" s="60" customFormat="1" ht="33" customHeight="1">
      <c r="A8" s="148" t="s">
        <v>187</v>
      </c>
      <c r="B8" s="148"/>
      <c r="C8" s="59">
        <f>C9+C13</f>
        <v>2776</v>
      </c>
      <c r="D8" s="59">
        <f t="shared" ref="D8:D15" si="0">E8+G8</f>
        <v>169520</v>
      </c>
      <c r="E8" s="59">
        <f>E9+E13</f>
        <v>156860</v>
      </c>
      <c r="F8" s="59">
        <f>F9+F13</f>
        <v>2553</v>
      </c>
      <c r="G8" s="59">
        <f>G9+G13</f>
        <v>12660</v>
      </c>
      <c r="H8" s="59">
        <f>H9+H13</f>
        <v>1200.9000000000001</v>
      </c>
      <c r="I8" s="59">
        <f t="shared" ref="I8:I14" si="1">J8+L8</f>
        <v>66246</v>
      </c>
      <c r="J8" s="59">
        <f>J9+J13</f>
        <v>61759</v>
      </c>
      <c r="K8" s="59">
        <f>K9+K13</f>
        <v>1020.3</v>
      </c>
      <c r="L8" s="59">
        <f>L9+L13</f>
        <v>4487</v>
      </c>
      <c r="M8" s="59">
        <f>M9+M13</f>
        <v>3976.9</v>
      </c>
      <c r="N8" s="59">
        <f t="shared" ref="N8:N14" si="2">O8+Q8</f>
        <v>235766</v>
      </c>
      <c r="O8" s="59">
        <f>O9+O13</f>
        <v>218619</v>
      </c>
      <c r="P8" s="59">
        <f>P9+P13</f>
        <v>3573.3</v>
      </c>
      <c r="Q8" s="59">
        <f>Q9+Q13</f>
        <v>17147</v>
      </c>
    </row>
    <row r="9" spans="1:17" s="60" customFormat="1" ht="46.5" customHeight="1">
      <c r="A9" s="148" t="s">
        <v>188</v>
      </c>
      <c r="B9" s="148"/>
      <c r="C9" s="61">
        <f>SUM(C10:C12)</f>
        <v>1384</v>
      </c>
      <c r="D9" s="59">
        <f t="shared" si="0"/>
        <v>111500</v>
      </c>
      <c r="E9" s="61">
        <f>SUM(E10:E12)</f>
        <v>103150</v>
      </c>
      <c r="F9" s="61">
        <v>2022</v>
      </c>
      <c r="G9" s="61">
        <f>SUM(G10:G12)</f>
        <v>8350</v>
      </c>
      <c r="H9" s="61">
        <f>SUM(H10:H12)</f>
        <v>664</v>
      </c>
      <c r="I9" s="59">
        <f>J9+L9</f>
        <v>45326</v>
      </c>
      <c r="J9" s="61">
        <f>SUM(J10:J12)</f>
        <v>42196</v>
      </c>
      <c r="K9" s="61">
        <v>827</v>
      </c>
      <c r="L9" s="61">
        <f>SUM(L10:L12)</f>
        <v>3130</v>
      </c>
      <c r="M9" s="61">
        <f>SUM(M10:M12)</f>
        <v>2048</v>
      </c>
      <c r="N9" s="59">
        <f t="shared" si="2"/>
        <v>156826</v>
      </c>
      <c r="O9" s="61">
        <f>SUM(O10:O12)</f>
        <v>145346</v>
      </c>
      <c r="P9" s="61">
        <f>F9+K9</f>
        <v>2849</v>
      </c>
      <c r="Q9" s="61">
        <f>SUM(Q10:Q12)</f>
        <v>11480</v>
      </c>
    </row>
    <row r="10" spans="1:17" ht="46.5" customHeight="1">
      <c r="A10" s="151" t="s">
        <v>189</v>
      </c>
      <c r="B10" s="62" t="s">
        <v>190</v>
      </c>
      <c r="C10" s="63">
        <v>385</v>
      </c>
      <c r="D10" s="63">
        <f t="shared" si="0"/>
        <v>46609</v>
      </c>
      <c r="E10" s="63">
        <v>43209</v>
      </c>
      <c r="F10" s="64"/>
      <c r="G10" s="63">
        <v>3400</v>
      </c>
      <c r="H10" s="65">
        <v>102.4</v>
      </c>
      <c r="I10" s="63">
        <f t="shared" si="1"/>
        <v>12238</v>
      </c>
      <c r="J10" s="63">
        <v>11393</v>
      </c>
      <c r="K10" s="64"/>
      <c r="L10" s="63">
        <v>845</v>
      </c>
      <c r="M10" s="63">
        <f>C10+H10</f>
        <v>487.4</v>
      </c>
      <c r="N10" s="63">
        <f t="shared" si="2"/>
        <v>58847</v>
      </c>
      <c r="O10" s="63">
        <f t="shared" ref="O10:O15" si="3">E10+J10</f>
        <v>54602</v>
      </c>
      <c r="P10" s="64"/>
      <c r="Q10" s="63">
        <f t="shared" ref="Q10:Q15" si="4">G10+L10</f>
        <v>4245</v>
      </c>
    </row>
    <row r="11" spans="1:17" ht="46.5" customHeight="1">
      <c r="A11" s="151"/>
      <c r="B11" s="62" t="s">
        <v>191</v>
      </c>
      <c r="C11" s="63">
        <v>816</v>
      </c>
      <c r="D11" s="63">
        <f t="shared" si="0"/>
        <v>57722</v>
      </c>
      <c r="E11" s="63">
        <v>53325</v>
      </c>
      <c r="F11" s="64"/>
      <c r="G11" s="63">
        <v>4397</v>
      </c>
      <c r="H11" s="65">
        <v>305.10000000000002</v>
      </c>
      <c r="I11" s="63">
        <f t="shared" si="1"/>
        <v>22210</v>
      </c>
      <c r="J11" s="63">
        <v>20676</v>
      </c>
      <c r="K11" s="64"/>
      <c r="L11" s="63">
        <v>1534</v>
      </c>
      <c r="M11" s="63">
        <f>C11+H11</f>
        <v>1121.0999999999999</v>
      </c>
      <c r="N11" s="63">
        <f t="shared" si="2"/>
        <v>79932</v>
      </c>
      <c r="O11" s="63">
        <f t="shared" si="3"/>
        <v>74001</v>
      </c>
      <c r="P11" s="64"/>
      <c r="Q11" s="63">
        <f t="shared" si="4"/>
        <v>5931</v>
      </c>
    </row>
    <row r="12" spans="1:17" ht="46.5" customHeight="1">
      <c r="A12" s="151"/>
      <c r="B12" s="62" t="s">
        <v>192</v>
      </c>
      <c r="C12" s="63">
        <v>183</v>
      </c>
      <c r="D12" s="63">
        <f t="shared" si="0"/>
        <v>7169</v>
      </c>
      <c r="E12" s="63">
        <v>6616</v>
      </c>
      <c r="F12" s="64"/>
      <c r="G12" s="63">
        <v>553</v>
      </c>
      <c r="H12" s="65">
        <v>256.5</v>
      </c>
      <c r="I12" s="63">
        <f t="shared" si="1"/>
        <v>10878</v>
      </c>
      <c r="J12" s="63">
        <v>10127</v>
      </c>
      <c r="K12" s="64"/>
      <c r="L12" s="63">
        <v>751</v>
      </c>
      <c r="M12" s="63">
        <f>C12+H12</f>
        <v>439.5</v>
      </c>
      <c r="N12" s="63">
        <f t="shared" si="2"/>
        <v>18047</v>
      </c>
      <c r="O12" s="63">
        <f t="shared" si="3"/>
        <v>16743</v>
      </c>
      <c r="P12" s="64"/>
      <c r="Q12" s="63">
        <f t="shared" si="4"/>
        <v>1304</v>
      </c>
    </row>
    <row r="13" spans="1:17" s="60" customFormat="1" ht="46.5" customHeight="1">
      <c r="A13" s="148" t="s">
        <v>193</v>
      </c>
      <c r="B13" s="148"/>
      <c r="C13" s="61">
        <v>1392</v>
      </c>
      <c r="D13" s="61">
        <f t="shared" si="0"/>
        <v>58020</v>
      </c>
      <c r="E13" s="61">
        <v>53710</v>
      </c>
      <c r="F13" s="61">
        <v>531</v>
      </c>
      <c r="G13" s="61">
        <v>4310</v>
      </c>
      <c r="H13" s="61">
        <v>536.9</v>
      </c>
      <c r="I13" s="61">
        <f>J13+L13</f>
        <v>20920</v>
      </c>
      <c r="J13" s="61">
        <v>19563</v>
      </c>
      <c r="K13" s="61">
        <v>193.3</v>
      </c>
      <c r="L13" s="61">
        <v>1357</v>
      </c>
      <c r="M13" s="61">
        <f>C13+H13</f>
        <v>1928.9</v>
      </c>
      <c r="N13" s="66">
        <f t="shared" si="2"/>
        <v>78940</v>
      </c>
      <c r="O13" s="61">
        <f t="shared" si="3"/>
        <v>73273</v>
      </c>
      <c r="P13" s="61">
        <f>F13+K13</f>
        <v>724.3</v>
      </c>
      <c r="Q13" s="61">
        <f t="shared" si="4"/>
        <v>5667</v>
      </c>
    </row>
    <row r="14" spans="1:17" ht="46.5" customHeight="1">
      <c r="A14" s="62" t="s">
        <v>17</v>
      </c>
      <c r="B14" s="62" t="s">
        <v>194</v>
      </c>
      <c r="C14" s="63">
        <v>1300</v>
      </c>
      <c r="D14" s="63">
        <f t="shared" si="0"/>
        <v>55016</v>
      </c>
      <c r="E14" s="63">
        <v>50929</v>
      </c>
      <c r="F14" s="64"/>
      <c r="G14" s="63">
        <v>4087</v>
      </c>
      <c r="H14" s="63">
        <v>519.5</v>
      </c>
      <c r="I14" s="63">
        <f t="shared" si="1"/>
        <v>20344</v>
      </c>
      <c r="J14" s="63">
        <v>19016</v>
      </c>
      <c r="K14" s="64"/>
      <c r="L14" s="63">
        <v>1328</v>
      </c>
      <c r="M14" s="63">
        <f>C14+H14</f>
        <v>1819.5</v>
      </c>
      <c r="N14" s="63">
        <f t="shared" si="2"/>
        <v>75360</v>
      </c>
      <c r="O14" s="63">
        <f t="shared" si="3"/>
        <v>69945</v>
      </c>
      <c r="P14" s="64"/>
      <c r="Q14" s="63">
        <f t="shared" si="4"/>
        <v>5415</v>
      </c>
    </row>
    <row r="15" spans="1:17" ht="46.5" customHeight="1">
      <c r="A15" s="146" t="s">
        <v>195</v>
      </c>
      <c r="B15" s="147"/>
      <c r="C15" s="64"/>
      <c r="D15" s="63">
        <f t="shared" si="0"/>
        <v>11600</v>
      </c>
      <c r="E15" s="63">
        <v>10850</v>
      </c>
      <c r="F15" s="64"/>
      <c r="G15" s="63">
        <v>750</v>
      </c>
      <c r="H15" s="64"/>
      <c r="I15" s="63">
        <v>3866</v>
      </c>
      <c r="J15" s="63">
        <v>3564</v>
      </c>
      <c r="K15" s="64"/>
      <c r="L15" s="63">
        <v>302</v>
      </c>
      <c r="M15" s="64"/>
      <c r="N15" s="67">
        <f>D15+I15</f>
        <v>15466</v>
      </c>
      <c r="O15" s="67">
        <f t="shared" si="3"/>
        <v>14414</v>
      </c>
      <c r="P15" s="64"/>
      <c r="Q15" s="67">
        <f t="shared" si="4"/>
        <v>1052</v>
      </c>
    </row>
    <row r="16" spans="1:17">
      <c r="I16" s="53"/>
      <c r="J16" s="53"/>
    </row>
    <row r="21" ht="15" customHeight="1"/>
  </sheetData>
  <mergeCells count="23">
    <mergeCell ref="M3:P3"/>
    <mergeCell ref="O4:Q4"/>
    <mergeCell ref="E5:E6"/>
    <mergeCell ref="G5:G6"/>
    <mergeCell ref="J5:J6"/>
    <mergeCell ref="L5:L6"/>
    <mergeCell ref="O5:O6"/>
    <mergeCell ref="Q5:Q6"/>
    <mergeCell ref="E4:G4"/>
    <mergeCell ref="H4:H6"/>
    <mergeCell ref="I4:I6"/>
    <mergeCell ref="A15:B15"/>
    <mergeCell ref="J4:L4"/>
    <mergeCell ref="M4:M6"/>
    <mergeCell ref="N4:N6"/>
    <mergeCell ref="A4:B6"/>
    <mergeCell ref="C4:C6"/>
    <mergeCell ref="D4:D6"/>
    <mergeCell ref="A7:B7"/>
    <mergeCell ref="A8:B8"/>
    <mergeCell ref="A9:B9"/>
    <mergeCell ref="A10:A12"/>
    <mergeCell ref="A13:B13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7"/>
  <sheetViews>
    <sheetView workbookViewId="0">
      <selection activeCell="F21" sqref="F21"/>
    </sheetView>
  </sheetViews>
  <sheetFormatPr defaultRowHeight="12"/>
  <cols>
    <col min="1" max="1" width="8" style="74" customWidth="1"/>
    <col min="2" max="2" width="10.375" style="74" customWidth="1"/>
    <col min="3" max="3" width="42" style="74" customWidth="1"/>
    <col min="4" max="4" width="4.375" style="74" customWidth="1"/>
    <col min="5" max="9" width="11.875" style="74" customWidth="1"/>
    <col min="10" max="16384" width="9" style="74"/>
  </cols>
  <sheetData>
    <row r="2" spans="1:8">
      <c r="A2" s="154" t="s">
        <v>196</v>
      </c>
      <c r="B2" s="154"/>
      <c r="C2" s="154"/>
      <c r="D2" s="154"/>
      <c r="E2" s="154"/>
      <c r="F2" s="72"/>
      <c r="G2" s="72"/>
      <c r="H2" s="73"/>
    </row>
    <row r="3" spans="1:8" ht="12.75" customHeight="1">
      <c r="A3" s="75"/>
      <c r="B3" s="75"/>
      <c r="C3" s="75"/>
      <c r="D3" s="75"/>
      <c r="E3" s="75"/>
      <c r="F3" s="75"/>
      <c r="G3" s="75"/>
      <c r="H3" s="76"/>
    </row>
    <row r="4" spans="1:8" ht="25.5" customHeight="1">
      <c r="A4" s="155" t="s">
        <v>109</v>
      </c>
      <c r="B4" s="156"/>
      <c r="C4" s="156"/>
      <c r="D4" s="156"/>
      <c r="E4" s="77" t="s">
        <v>197</v>
      </c>
      <c r="F4" s="78" t="s">
        <v>158</v>
      </c>
      <c r="G4" s="78" t="s">
        <v>159</v>
      </c>
      <c r="H4" s="79" t="s">
        <v>160</v>
      </c>
    </row>
    <row r="5" spans="1:8">
      <c r="A5" s="157">
        <v>1</v>
      </c>
      <c r="B5" s="158"/>
      <c r="C5" s="158"/>
      <c r="D5" s="158"/>
      <c r="E5" s="80">
        <v>2</v>
      </c>
      <c r="F5" s="81"/>
      <c r="G5" s="81"/>
      <c r="H5" s="82">
        <v>3</v>
      </c>
    </row>
    <row r="6" spans="1:8" ht="35.25" customHeight="1">
      <c r="A6" s="152" t="s">
        <v>198</v>
      </c>
      <c r="B6" s="153"/>
      <c r="C6" s="153"/>
      <c r="D6" s="83" t="s">
        <v>36</v>
      </c>
      <c r="E6" s="83" t="s">
        <v>199</v>
      </c>
      <c r="F6" s="84">
        <f>F7+F9</f>
        <v>22257</v>
      </c>
      <c r="G6" s="84">
        <f>G7+G9</f>
        <v>6281</v>
      </c>
      <c r="H6" s="84">
        <f>H7+H9</f>
        <v>28538</v>
      </c>
    </row>
    <row r="7" spans="1:8" ht="35.25" customHeight="1">
      <c r="A7" s="152" t="s">
        <v>7</v>
      </c>
      <c r="B7" s="159" t="s">
        <v>200</v>
      </c>
      <c r="C7" s="159"/>
      <c r="D7" s="83" t="s">
        <v>37</v>
      </c>
      <c r="E7" s="83" t="s">
        <v>199</v>
      </c>
      <c r="F7" s="85">
        <v>19226</v>
      </c>
      <c r="G7" s="85">
        <v>4740</v>
      </c>
      <c r="H7" s="85">
        <f>F7+G7</f>
        <v>23966</v>
      </c>
    </row>
    <row r="8" spans="1:8" ht="35.25" customHeight="1">
      <c r="A8" s="152"/>
      <c r="B8" s="86" t="s">
        <v>17</v>
      </c>
      <c r="C8" s="87" t="s">
        <v>201</v>
      </c>
      <c r="D8" s="83" t="s">
        <v>38</v>
      </c>
      <c r="E8" s="83" t="s">
        <v>199</v>
      </c>
      <c r="F8" s="85">
        <v>6938</v>
      </c>
      <c r="G8" s="85">
        <v>1531</v>
      </c>
      <c r="H8" s="85">
        <f t="shared" ref="H8:H22" si="0">F8+G8</f>
        <v>8469</v>
      </c>
    </row>
    <row r="9" spans="1:8" ht="35.25" customHeight="1">
      <c r="A9" s="152"/>
      <c r="B9" s="159" t="s">
        <v>202</v>
      </c>
      <c r="C9" s="159"/>
      <c r="D9" s="83" t="s">
        <v>39</v>
      </c>
      <c r="E9" s="83" t="s">
        <v>199</v>
      </c>
      <c r="F9" s="85">
        <v>3031</v>
      </c>
      <c r="G9" s="85">
        <v>1541</v>
      </c>
      <c r="H9" s="85">
        <f t="shared" si="0"/>
        <v>4572</v>
      </c>
    </row>
    <row r="10" spans="1:8" ht="35.25" customHeight="1">
      <c r="A10" s="152"/>
      <c r="B10" s="86" t="s">
        <v>17</v>
      </c>
      <c r="C10" s="87" t="s">
        <v>201</v>
      </c>
      <c r="D10" s="83" t="s">
        <v>40</v>
      </c>
      <c r="E10" s="83" t="s">
        <v>199</v>
      </c>
      <c r="F10" s="88">
        <v>1331</v>
      </c>
      <c r="G10" s="85">
        <v>789</v>
      </c>
      <c r="H10" s="85">
        <f t="shared" si="0"/>
        <v>2120</v>
      </c>
    </row>
    <row r="11" spans="1:8" ht="35.25" customHeight="1">
      <c r="A11" s="152" t="s">
        <v>203</v>
      </c>
      <c r="B11" s="153"/>
      <c r="C11" s="153"/>
      <c r="D11" s="83" t="s">
        <v>52</v>
      </c>
      <c r="E11" s="89" t="s">
        <v>199</v>
      </c>
      <c r="F11" s="90">
        <v>6224</v>
      </c>
      <c r="G11" s="91">
        <v>1225</v>
      </c>
      <c r="H11" s="85">
        <f t="shared" si="0"/>
        <v>7449</v>
      </c>
    </row>
    <row r="12" spans="1:8" ht="35.25" customHeight="1">
      <c r="A12" s="152" t="s">
        <v>204</v>
      </c>
      <c r="B12" s="153"/>
      <c r="C12" s="153"/>
      <c r="D12" s="83" t="s">
        <v>53</v>
      </c>
      <c r="E12" s="89" t="s">
        <v>199</v>
      </c>
      <c r="F12" s="90">
        <v>219</v>
      </c>
      <c r="G12" s="91">
        <v>46</v>
      </c>
      <c r="H12" s="85">
        <f t="shared" si="0"/>
        <v>265</v>
      </c>
    </row>
    <row r="13" spans="1:8" ht="35.25" customHeight="1">
      <c r="A13" s="152" t="s">
        <v>205</v>
      </c>
      <c r="B13" s="153"/>
      <c r="C13" s="153"/>
      <c r="D13" s="83" t="s">
        <v>54</v>
      </c>
      <c r="E13" s="89" t="s">
        <v>206</v>
      </c>
      <c r="F13" s="90">
        <v>2880</v>
      </c>
      <c r="G13" s="91">
        <v>713</v>
      </c>
      <c r="H13" s="85">
        <f t="shared" si="0"/>
        <v>3593</v>
      </c>
    </row>
    <row r="14" spans="1:8" ht="35.25" customHeight="1">
      <c r="A14" s="152" t="s">
        <v>207</v>
      </c>
      <c r="B14" s="153"/>
      <c r="C14" s="153"/>
      <c r="D14" s="83" t="s">
        <v>55</v>
      </c>
      <c r="E14" s="83" t="s">
        <v>199</v>
      </c>
      <c r="F14" s="92">
        <v>759</v>
      </c>
      <c r="G14" s="85">
        <v>183</v>
      </c>
      <c r="H14" s="85">
        <f t="shared" si="0"/>
        <v>942</v>
      </c>
    </row>
    <row r="15" spans="1:8" ht="35.25" customHeight="1">
      <c r="A15" s="93" t="s">
        <v>45</v>
      </c>
      <c r="B15" s="160" t="s">
        <v>208</v>
      </c>
      <c r="C15" s="161"/>
      <c r="D15" s="83">
        <v>10</v>
      </c>
      <c r="E15" s="83" t="s">
        <v>199</v>
      </c>
      <c r="F15" s="85">
        <v>686</v>
      </c>
      <c r="G15" s="85">
        <v>174</v>
      </c>
      <c r="H15" s="85">
        <f t="shared" si="0"/>
        <v>860</v>
      </c>
    </row>
    <row r="16" spans="1:8" ht="35.25" customHeight="1">
      <c r="A16" s="152" t="s">
        <v>209</v>
      </c>
      <c r="B16" s="153"/>
      <c r="C16" s="153"/>
      <c r="D16" s="83">
        <v>11</v>
      </c>
      <c r="E16" s="83" t="s">
        <v>199</v>
      </c>
      <c r="F16" s="85">
        <v>357</v>
      </c>
      <c r="G16" s="85">
        <v>83</v>
      </c>
      <c r="H16" s="85">
        <f t="shared" si="0"/>
        <v>440</v>
      </c>
    </row>
    <row r="17" spans="1:16" ht="35.25" customHeight="1">
      <c r="A17" s="152" t="s">
        <v>210</v>
      </c>
      <c r="B17" s="153"/>
      <c r="C17" s="153"/>
      <c r="D17" s="83">
        <v>12</v>
      </c>
      <c r="E17" s="83" t="s">
        <v>211</v>
      </c>
      <c r="F17" s="94">
        <v>7147.6</v>
      </c>
      <c r="G17" s="94">
        <v>1202.0999999999999</v>
      </c>
      <c r="H17" s="94">
        <f t="shared" si="0"/>
        <v>8349.7000000000007</v>
      </c>
    </row>
    <row r="18" spans="1:16" ht="35.25" customHeight="1">
      <c r="A18" s="152" t="s">
        <v>212</v>
      </c>
      <c r="B18" s="153"/>
      <c r="C18" s="153"/>
      <c r="D18" s="83">
        <v>13</v>
      </c>
      <c r="E18" s="83" t="s">
        <v>211</v>
      </c>
      <c r="F18" s="94">
        <v>1183.0999999999999</v>
      </c>
      <c r="G18" s="94">
        <v>1582.2</v>
      </c>
      <c r="H18" s="94">
        <f t="shared" si="0"/>
        <v>2765.3</v>
      </c>
    </row>
    <row r="19" spans="1:16" ht="35.25" customHeight="1">
      <c r="A19" s="152" t="s">
        <v>213</v>
      </c>
      <c r="B19" s="153"/>
      <c r="C19" s="153"/>
      <c r="D19" s="83">
        <v>14</v>
      </c>
      <c r="E19" s="83" t="s">
        <v>211</v>
      </c>
      <c r="F19" s="94">
        <v>15800</v>
      </c>
      <c r="G19" s="94">
        <v>78369.100000000006</v>
      </c>
      <c r="H19" s="94">
        <f t="shared" si="0"/>
        <v>94169.1</v>
      </c>
    </row>
    <row r="20" spans="1:16" ht="35.25" customHeight="1">
      <c r="A20" s="95" t="s">
        <v>45</v>
      </c>
      <c r="B20" s="164" t="s">
        <v>214</v>
      </c>
      <c r="C20" s="165"/>
      <c r="D20" s="96">
        <v>15</v>
      </c>
      <c r="E20" s="96" t="s">
        <v>211</v>
      </c>
      <c r="F20" s="97">
        <v>6291</v>
      </c>
      <c r="G20" s="97">
        <v>3150.6</v>
      </c>
      <c r="H20" s="97">
        <f t="shared" si="0"/>
        <v>9441.6</v>
      </c>
    </row>
    <row r="21" spans="1:16" ht="42" customHeight="1">
      <c r="A21" s="152" t="s">
        <v>215</v>
      </c>
      <c r="B21" s="153"/>
      <c r="C21" s="153"/>
      <c r="D21" s="83">
        <v>16</v>
      </c>
      <c r="E21" s="83" t="s">
        <v>211</v>
      </c>
      <c r="F21" s="94">
        <v>722</v>
      </c>
      <c r="G21" s="94">
        <v>583.6</v>
      </c>
      <c r="H21" s="97">
        <f t="shared" si="0"/>
        <v>1305.5999999999999</v>
      </c>
    </row>
    <row r="22" spans="1:16" ht="35.25" customHeight="1">
      <c r="A22" s="95" t="s">
        <v>17</v>
      </c>
      <c r="B22" s="164" t="s">
        <v>216</v>
      </c>
      <c r="C22" s="165"/>
      <c r="D22" s="96">
        <v>17</v>
      </c>
      <c r="E22" s="96" t="s">
        <v>211</v>
      </c>
      <c r="F22" s="97">
        <v>722</v>
      </c>
      <c r="G22" s="97">
        <v>583.6</v>
      </c>
      <c r="H22" s="97">
        <f t="shared" si="0"/>
        <v>1305.5999999999999</v>
      </c>
    </row>
    <row r="23" spans="1:16" s="99" customFormat="1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1:16" s="99" customFormat="1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1:16" s="99" customFormat="1">
      <c r="A25" s="162"/>
      <c r="B25" s="162"/>
      <c r="C25" s="100"/>
      <c r="D25" s="101"/>
      <c r="E25" s="162"/>
      <c r="F25" s="162"/>
      <c r="G25" s="162"/>
      <c r="H25" s="98"/>
      <c r="I25" s="98"/>
      <c r="J25" s="98"/>
      <c r="K25" s="98"/>
      <c r="L25" s="98"/>
      <c r="M25" s="98"/>
      <c r="N25" s="98"/>
      <c r="O25" s="98"/>
      <c r="P25" s="98"/>
    </row>
    <row r="26" spans="1:16" s="99" customFormat="1">
      <c r="A26" s="102"/>
      <c r="B26" s="102"/>
      <c r="C26" s="103"/>
      <c r="D26" s="104"/>
      <c r="E26" s="163"/>
      <c r="F26" s="163"/>
      <c r="G26" s="163"/>
      <c r="H26" s="105"/>
      <c r="I26" s="98"/>
      <c r="J26" s="98"/>
      <c r="K26" s="98"/>
      <c r="L26" s="98"/>
      <c r="M26" s="98"/>
      <c r="N26" s="98"/>
      <c r="O26" s="98"/>
      <c r="P26" s="98"/>
    </row>
    <row r="27" spans="1:16" s="99" customFormat="1">
      <c r="A27" s="102"/>
      <c r="B27" s="102"/>
      <c r="C27" s="106"/>
      <c r="D27" s="106"/>
      <c r="E27" s="98"/>
      <c r="F27" s="98"/>
      <c r="G27" s="104"/>
      <c r="H27" s="98"/>
      <c r="I27" s="98"/>
      <c r="J27" s="98"/>
      <c r="K27" s="98"/>
      <c r="L27" s="98"/>
      <c r="M27" s="98"/>
      <c r="N27" s="98"/>
      <c r="O27" s="98"/>
      <c r="P27" s="98"/>
    </row>
  </sheetData>
  <mergeCells count="22">
    <mergeCell ref="A25:B25"/>
    <mergeCell ref="E25:G25"/>
    <mergeCell ref="E26:G26"/>
    <mergeCell ref="A17:C17"/>
    <mergeCell ref="A18:C18"/>
    <mergeCell ref="A19:C19"/>
    <mergeCell ref="B20:C20"/>
    <mergeCell ref="A21:C21"/>
    <mergeCell ref="B22:C22"/>
    <mergeCell ref="A16:C16"/>
    <mergeCell ref="A2:E2"/>
    <mergeCell ref="A4:D4"/>
    <mergeCell ref="A5:D5"/>
    <mergeCell ref="A6:C6"/>
    <mergeCell ref="A7:A10"/>
    <mergeCell ref="B7:C7"/>
    <mergeCell ref="B9:C9"/>
    <mergeCell ref="A11:C11"/>
    <mergeCell ref="A12:C12"/>
    <mergeCell ref="A13:C13"/>
    <mergeCell ref="A14:C14"/>
    <mergeCell ref="B15:C15"/>
  </mergeCells>
  <conditionalFormatting sqref="H8">
    <cfRule type="cellIs" dxfId="20" priority="21" stopIfTrue="1" operator="greaterThan">
      <formula>$H$7</formula>
    </cfRule>
  </conditionalFormatting>
  <conditionalFormatting sqref="H15">
    <cfRule type="cellIs" dxfId="19" priority="20" stopIfTrue="1" operator="greaterThan">
      <formula>$H$14</formula>
    </cfRule>
  </conditionalFormatting>
  <conditionalFormatting sqref="H20:H22">
    <cfRule type="cellIs" dxfId="18" priority="19" stopIfTrue="1" operator="greaterThan">
      <formula>$H$19</formula>
    </cfRule>
  </conditionalFormatting>
  <conditionalFormatting sqref="H9">
    <cfRule type="cellIs" dxfId="17" priority="18" operator="greaterThan">
      <formula>$H$7</formula>
    </cfRule>
  </conditionalFormatting>
  <conditionalFormatting sqref="G8">
    <cfRule type="cellIs" dxfId="16" priority="17" stopIfTrue="1" operator="greaterThan">
      <formula>$H$7</formula>
    </cfRule>
  </conditionalFormatting>
  <conditionalFormatting sqref="G15">
    <cfRule type="cellIs" dxfId="15" priority="16" stopIfTrue="1" operator="greaterThan">
      <formula>$H$14</formula>
    </cfRule>
  </conditionalFormatting>
  <conditionalFormatting sqref="G20:H20 H21:H22 G22">
    <cfRule type="cellIs" dxfId="14" priority="15" stopIfTrue="1" operator="greaterThan">
      <formula>$H$19</formula>
    </cfRule>
  </conditionalFormatting>
  <conditionalFormatting sqref="G9">
    <cfRule type="cellIs" dxfId="13" priority="14" operator="greaterThan">
      <formula>$H$7</formula>
    </cfRule>
  </conditionalFormatting>
  <conditionalFormatting sqref="F8">
    <cfRule type="cellIs" dxfId="12" priority="13" stopIfTrue="1" operator="greaterThan">
      <formula>$H$7</formula>
    </cfRule>
  </conditionalFormatting>
  <conditionalFormatting sqref="F15">
    <cfRule type="cellIs" dxfId="11" priority="12" stopIfTrue="1" operator="greaterThan">
      <formula>$H$14</formula>
    </cfRule>
  </conditionalFormatting>
  <conditionalFormatting sqref="F20">
    <cfRule type="cellIs" dxfId="10" priority="11" stopIfTrue="1" operator="greaterThan">
      <formula>$H$19</formula>
    </cfRule>
  </conditionalFormatting>
  <conditionalFormatting sqref="F9">
    <cfRule type="cellIs" dxfId="9" priority="10" operator="greaterThan">
      <formula>$H$7</formula>
    </cfRule>
  </conditionalFormatting>
  <conditionalFormatting sqref="F20">
    <cfRule type="cellIs" dxfId="8" priority="9" stopIfTrue="1" operator="greaterThan">
      <formula>$H$19</formula>
    </cfRule>
  </conditionalFormatting>
  <conditionalFormatting sqref="G8">
    <cfRule type="cellIs" dxfId="7" priority="8" stopIfTrue="1" operator="greaterThan">
      <formula>$H$7</formula>
    </cfRule>
  </conditionalFormatting>
  <conditionalFormatting sqref="G15">
    <cfRule type="cellIs" dxfId="6" priority="7" stopIfTrue="1" operator="greaterThan">
      <formula>$H$14</formula>
    </cfRule>
  </conditionalFormatting>
  <conditionalFormatting sqref="G20">
    <cfRule type="cellIs" dxfId="5" priority="6" stopIfTrue="1" operator="greaterThan">
      <formula>$H$19</formula>
    </cfRule>
  </conditionalFormatting>
  <conditionalFormatting sqref="G9">
    <cfRule type="cellIs" dxfId="4" priority="5" operator="greaterThan">
      <formula>$H$7</formula>
    </cfRule>
  </conditionalFormatting>
  <conditionalFormatting sqref="F22">
    <cfRule type="cellIs" dxfId="3" priority="4" operator="greaterThan">
      <formula>$F$21</formula>
    </cfRule>
  </conditionalFormatting>
  <conditionalFormatting sqref="F22">
    <cfRule type="cellIs" dxfId="2" priority="3" stopIfTrue="1" operator="greaterThan">
      <formula>$H$19</formula>
    </cfRule>
  </conditionalFormatting>
  <conditionalFormatting sqref="F22">
    <cfRule type="cellIs" dxfId="1" priority="2" stopIfTrue="1" operator="greaterThan">
      <formula>$H$19</formula>
    </cfRule>
  </conditionalFormatting>
  <conditionalFormatting sqref="G22">
    <cfRule type="cellIs" dxfId="0" priority="1" stopIfTrue="1" operator="greaterThan">
      <formula>$H$19</formula>
    </cfRule>
  </conditionalFormatting>
  <dataValidations count="2">
    <dataValidation type="custom" allowBlank="1" showInputMessage="1" showErrorMessage="1" errorTitle="Znaki po przecinku" error="Wpisana wartość może mieć wyłącznie 1 znak po przecinku." sqref="F21:F22">
      <formula1>MOD(F21*10,1)=0</formula1>
    </dataValidation>
    <dataValidation type="custom" allowBlank="1" showInputMessage="1" showErrorMessage="1" errorTitle="Znaki po przecinku" error="Wpisujemy bez miejsc po przecinku." sqref="H7:H22 F11:F13">
      <formula1>MOD(F7,1)=0</formula1>
    </dataValidation>
  </dataValidations>
  <pageMargins left="0.19685039370078741" right="0.19685039370078741" top="0.19685039370078741" bottom="0.19685039370078741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6</vt:i4>
      </vt:variant>
    </vt:vector>
  </HeadingPairs>
  <TitlesOfParts>
    <vt:vector size="11" baseType="lpstr">
      <vt:lpstr>CTiCB_DZIAŁ_I</vt:lpstr>
      <vt:lpstr>CTiCB_DZIAŁ_II</vt:lpstr>
      <vt:lpstr>CTiCB_DZIAŁ_III</vt:lpstr>
      <vt:lpstr>CTiCB_DZIAŁ_IV</vt:lpstr>
      <vt:lpstr>CTiCB_DZIAŁ_V</vt:lpstr>
      <vt:lpstr>CTiCB_DZIAŁ_I!Obszar_wydruku</vt:lpstr>
      <vt:lpstr>CTiCB_DZIAŁ_II!Obszar_wydruku</vt:lpstr>
      <vt:lpstr>CTiCB_DZIAŁ_III!Obszar_wydruku</vt:lpstr>
      <vt:lpstr>CTiCB_DZIAŁ_IV!Obszar_wydruku</vt:lpstr>
      <vt:lpstr>CTiCB_DZIAŁ_V!Obszar_wydruku</vt:lpstr>
      <vt:lpstr>CTiCB_DZIAŁ_I!Tytuły_wydruku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rwilski</dc:creator>
  <cp:lastModifiedBy>rwilski</cp:lastModifiedBy>
  <cp:lastPrinted>2014-06-30T12:00:01Z</cp:lastPrinted>
  <dcterms:created xsi:type="dcterms:W3CDTF">2011-03-15T07:03:51Z</dcterms:created>
  <dcterms:modified xsi:type="dcterms:W3CDTF">2014-06-30T12:08:36Z</dcterms:modified>
</cp:coreProperties>
</file>