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 tabRatio="936" activeTab="4"/>
  </bookViews>
  <sheets>
    <sheet name="CT_DZIAŁ_I" sheetId="1" r:id="rId1"/>
    <sheet name="CT_DZIAŁ_II" sheetId="2" r:id="rId2"/>
    <sheet name="CT_DZIAŁ_III" sheetId="3" r:id="rId3"/>
    <sheet name="CT_DZIAŁ_IV" sheetId="4" r:id="rId4"/>
    <sheet name="CT_DZIAŁ_V" sheetId="5" r:id="rId5"/>
    <sheet name="CT_PLAN INWESTYCJI" sheetId="6" r:id="rId6"/>
  </sheets>
  <definedNames>
    <definedName name="_xlnm.Print_Area" localSheetId="0">CT_DZIAŁ_I!$A$3:$G$95</definedName>
    <definedName name="_xlnm.Print_Area" localSheetId="1">CT_DZIAŁ_II!$A$1:$H$35</definedName>
    <definedName name="_xlnm.Print_Area" localSheetId="2">CT_DZIAŁ_III!$A$1:$H$27</definedName>
    <definedName name="_xlnm.Print_Area" localSheetId="3">CT_DZIAŁ_IV!$A$1:$I$47</definedName>
    <definedName name="_xlnm.Print_Titles" localSheetId="0">CT_DZIAŁ_I!$4:$6</definedName>
    <definedName name="_xlnm.Print_Titles" localSheetId="5">'CT_PLAN INWESTYCJI'!$4:$5</definedName>
  </definedNames>
  <calcPr calcId="125725"/>
</workbook>
</file>

<file path=xl/calcChain.xml><?xml version="1.0" encoding="utf-8"?>
<calcChain xmlns="http://schemas.openxmlformats.org/spreadsheetml/2006/main">
  <c r="L27" i="6"/>
  <c r="J27"/>
  <c r="I27"/>
  <c r="G27"/>
  <c r="F27"/>
  <c r="M26"/>
  <c r="O26" s="1"/>
  <c r="H27"/>
  <c r="M24"/>
  <c r="M23"/>
  <c r="M22"/>
  <c r="M21"/>
  <c r="O19"/>
  <c r="M19"/>
  <c r="M18"/>
  <c r="O18" s="1"/>
  <c r="M17"/>
  <c r="O17" s="1"/>
  <c r="M16"/>
  <c r="O16" s="1"/>
  <c r="O15"/>
  <c r="M15"/>
  <c r="M14"/>
  <c r="O14" s="1"/>
  <c r="M13"/>
  <c r="O13" s="1"/>
  <c r="M12"/>
  <c r="O12" s="1"/>
  <c r="O11"/>
  <c r="M11"/>
  <c r="M10"/>
  <c r="O10" s="1"/>
  <c r="M9"/>
  <c r="O9" s="1"/>
  <c r="M8"/>
  <c r="O8" s="1"/>
  <c r="O7"/>
  <c r="M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27"/>
  <c r="H22" i="5"/>
  <c r="H21"/>
  <c r="H20"/>
  <c r="H19"/>
  <c r="H18"/>
  <c r="G17"/>
  <c r="H17" s="1"/>
  <c r="H16"/>
  <c r="H15"/>
  <c r="H14"/>
  <c r="H13"/>
  <c r="H12"/>
  <c r="H11"/>
  <c r="H10"/>
  <c r="H9"/>
  <c r="H8"/>
  <c r="H7"/>
  <c r="H6" s="1"/>
  <c r="G6"/>
  <c r="F6"/>
  <c r="K27" i="6" l="1"/>
  <c r="M20"/>
  <c r="M25"/>
  <c r="O25" s="1"/>
  <c r="D27"/>
  <c r="I44" i="4"/>
  <c r="G44"/>
  <c r="F44" s="1"/>
  <c r="I43"/>
  <c r="G43"/>
  <c r="F43"/>
  <c r="E43"/>
  <c r="I42"/>
  <c r="H42"/>
  <c r="G42"/>
  <c r="F42" s="1"/>
  <c r="E42"/>
  <c r="I41"/>
  <c r="G41"/>
  <c r="F41" s="1"/>
  <c r="E41"/>
  <c r="I40"/>
  <c r="G40"/>
  <c r="F40" s="1"/>
  <c r="E40"/>
  <c r="I39"/>
  <c r="G39"/>
  <c r="F39" s="1"/>
  <c r="F38" s="1"/>
  <c r="F37" s="1"/>
  <c r="E39"/>
  <c r="E38" s="1"/>
  <c r="E37" s="1"/>
  <c r="I38"/>
  <c r="H38"/>
  <c r="H37" s="1"/>
  <c r="I37"/>
  <c r="F30"/>
  <c r="F29"/>
  <c r="F28"/>
  <c r="F27"/>
  <c r="F26"/>
  <c r="F25"/>
  <c r="F24" s="1"/>
  <c r="F23" s="1"/>
  <c r="I24"/>
  <c r="G24"/>
  <c r="G23" s="1"/>
  <c r="E24"/>
  <c r="E23" s="1"/>
  <c r="I23"/>
  <c r="H23"/>
  <c r="F16"/>
  <c r="F15"/>
  <c r="F14"/>
  <c r="F13"/>
  <c r="F12"/>
  <c r="F11"/>
  <c r="I10"/>
  <c r="G10"/>
  <c r="F10"/>
  <c r="F9" s="1"/>
  <c r="E10"/>
  <c r="I9"/>
  <c r="H9"/>
  <c r="G9"/>
  <c r="E9"/>
  <c r="E27" i="6" l="1"/>
  <c r="M6"/>
  <c r="G38" i="4"/>
  <c r="G37" s="1"/>
  <c r="M27" i="6" l="1"/>
  <c r="O6"/>
  <c r="F27" i="3"/>
  <c r="G24" s="1"/>
  <c r="H26"/>
  <c r="H25"/>
  <c r="F23"/>
  <c r="H22"/>
  <c r="H21"/>
  <c r="H20"/>
  <c r="G19"/>
  <c r="H19" s="1"/>
  <c r="F18"/>
  <c r="H17"/>
  <c r="H16"/>
  <c r="G16"/>
  <c r="G15"/>
  <c r="G18" s="1"/>
  <c r="H18" s="1"/>
  <c r="F14"/>
  <c r="G6" s="1"/>
  <c r="H13"/>
  <c r="H12"/>
  <c r="H11"/>
  <c r="H10"/>
  <c r="G10"/>
  <c r="G9"/>
  <c r="H9" s="1"/>
  <c r="H8"/>
  <c r="H7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M28" i="6" l="1"/>
  <c r="O28" s="1"/>
  <c r="O27"/>
  <c r="G27" i="3"/>
  <c r="H27" s="1"/>
  <c r="H24"/>
  <c r="G14"/>
  <c r="H14" s="1"/>
  <c r="H6"/>
  <c r="G23"/>
  <c r="H23" s="1"/>
  <c r="H15"/>
  <c r="H35" i="2" l="1"/>
  <c r="H33"/>
  <c r="H32"/>
  <c r="H31"/>
  <c r="H30"/>
  <c r="H29"/>
  <c r="H28"/>
  <c r="H27"/>
  <c r="H26"/>
  <c r="H25"/>
  <c r="H24"/>
  <c r="H23"/>
  <c r="G22"/>
  <c r="F22"/>
  <c r="H22" s="1"/>
  <c r="H21"/>
  <c r="H20"/>
  <c r="H19"/>
  <c r="H18"/>
  <c r="H17"/>
  <c r="H16"/>
  <c r="G15"/>
  <c r="H15" s="1"/>
  <c r="F15"/>
  <c r="F14"/>
  <c r="H13"/>
  <c r="H12"/>
  <c r="H11"/>
  <c r="H10"/>
  <c r="H9"/>
  <c r="G8"/>
  <c r="F8"/>
  <c r="F34" s="1"/>
  <c r="H7"/>
  <c r="H6"/>
  <c r="H8" l="1"/>
  <c r="G14"/>
  <c r="H14" s="1"/>
  <c r="G34" l="1"/>
  <c r="H34" s="1"/>
  <c r="F66" i="1" l="1"/>
  <c r="F67"/>
  <c r="F48"/>
  <c r="F89"/>
  <c r="F77"/>
  <c r="F62"/>
  <c r="F64" s="1"/>
  <c r="F44" s="1"/>
  <c r="F43" s="1"/>
  <c r="F83" s="1"/>
  <c r="F88" s="1"/>
  <c r="F92" s="1"/>
  <c r="F95" s="1"/>
  <c r="F38"/>
  <c r="F36"/>
  <c r="F19"/>
  <c r="F10"/>
  <c r="F9"/>
  <c r="F8" l="1"/>
  <c r="G28"/>
  <c r="G27"/>
  <c r="G32" l="1"/>
  <c r="E69" l="1"/>
  <c r="E20" l="1"/>
  <c r="E19" s="1"/>
  <c r="E70" l="1"/>
  <c r="G87"/>
  <c r="G85"/>
  <c r="G57"/>
  <c r="E71" l="1"/>
  <c r="G42"/>
  <c r="G82"/>
  <c r="G76" l="1"/>
  <c r="G73"/>
  <c r="G75" l="1"/>
  <c r="G69"/>
  <c r="G72"/>
  <c r="G55"/>
  <c r="G94" l="1"/>
  <c r="G93"/>
  <c r="G91"/>
  <c r="G90"/>
  <c r="G80"/>
  <c r="G63"/>
  <c r="G35"/>
  <c r="G34"/>
  <c r="G16"/>
  <c r="G37" l="1"/>
  <c r="G78"/>
  <c r="G33"/>
  <c r="G23"/>
  <c r="G21"/>
  <c r="G30"/>
  <c r="G24"/>
  <c r="G26"/>
  <c r="G31"/>
  <c r="G25"/>
  <c r="G86"/>
  <c r="G29"/>
  <c r="G84"/>
  <c r="G49"/>
  <c r="G58"/>
  <c r="E89"/>
  <c r="E62"/>
  <c r="E64" s="1"/>
  <c r="E44" s="1"/>
  <c r="G89" l="1"/>
  <c r="E79" l="1"/>
  <c r="E77" s="1"/>
  <c r="E43" s="1"/>
  <c r="G39" l="1"/>
  <c r="E38" l="1"/>
  <c r="E36" s="1"/>
  <c r="E65" l="1"/>
  <c r="E66" s="1"/>
  <c r="G68" l="1"/>
  <c r="G65"/>
  <c r="G14"/>
  <c r="G13"/>
  <c r="G12"/>
  <c r="G18"/>
  <c r="G11"/>
  <c r="G22" l="1"/>
  <c r="G20"/>
  <c r="G19" l="1"/>
  <c r="G71" l="1"/>
  <c r="G70"/>
  <c r="G41" l="1"/>
  <c r="G61" l="1"/>
  <c r="G47" l="1"/>
  <c r="G48" l="1"/>
  <c r="G45" l="1"/>
  <c r="G51" l="1"/>
  <c r="G52"/>
  <c r="G54" l="1"/>
  <c r="E10" l="1"/>
  <c r="E9" l="1"/>
  <c r="E8" s="1"/>
  <c r="G17"/>
  <c r="G15" l="1"/>
  <c r="G10" l="1"/>
  <c r="G40"/>
  <c r="E83" l="1"/>
  <c r="G9"/>
  <c r="G38"/>
  <c r="E88" l="1"/>
  <c r="G36"/>
  <c r="G8" l="1"/>
  <c r="E92"/>
  <c r="E95" l="1"/>
  <c r="G81"/>
  <c r="G79" l="1"/>
  <c r="G77" l="1"/>
  <c r="G60" l="1"/>
  <c r="G56" l="1"/>
  <c r="G46" l="1"/>
  <c r="G50" l="1"/>
  <c r="G53" l="1"/>
  <c r="G59" l="1"/>
  <c r="G62" l="1"/>
  <c r="G64" l="1"/>
  <c r="G67"/>
  <c r="G74"/>
  <c r="G66" l="1"/>
  <c r="G44"/>
  <c r="G43" l="1"/>
  <c r="G83" l="1"/>
  <c r="G88" l="1"/>
  <c r="G92" l="1"/>
  <c r="G95" l="1"/>
</calcChain>
</file>

<file path=xl/sharedStrings.xml><?xml version="1.0" encoding="utf-8"?>
<sst xmlns="http://schemas.openxmlformats.org/spreadsheetml/2006/main" count="466" uniqueCount="317">
  <si>
    <t>wyszczególnienie</t>
  </si>
  <si>
    <t>wykonanie</t>
  </si>
  <si>
    <t>4</t>
  </si>
  <si>
    <t>odchylenie</t>
  </si>
  <si>
    <t>[6-5]</t>
  </si>
  <si>
    <t>dotacje z budżetu</t>
  </si>
  <si>
    <t>środki z budżetów jednostek samorządu terytorialnego lub ich związków</t>
  </si>
  <si>
    <t>opłaty za świadczone usługi edukacyjne</t>
  </si>
  <si>
    <t>pozostałe</t>
  </si>
  <si>
    <t>dotacje na finansowanie działalności statutowej</t>
  </si>
  <si>
    <t>z tego</t>
  </si>
  <si>
    <t>środki na finansowanie współpracy naukowej z zagranicą</t>
  </si>
  <si>
    <t>zagraniczne środki finansowe nie podlegajace zwrotowi</t>
  </si>
  <si>
    <t>sprzedaż pozostałych prac i usług badawczych i rozwojowych</t>
  </si>
  <si>
    <t>środki na realizację programów lub przedsięwzięć określonych przez Ministra</t>
  </si>
  <si>
    <t>Przychody ogółem z wydzielonej działalności gospodarczej</t>
  </si>
  <si>
    <t>Koszt wytworzenia świadczeń na własne potrzeby jednostki</t>
  </si>
  <si>
    <t>Przychody ze sprzedaży towarów i materiałów</t>
  </si>
  <si>
    <t>zysk ze zbycia niefinansowych aktywów trwałych</t>
  </si>
  <si>
    <t>inne pozostałe przychody operacyjne</t>
  </si>
  <si>
    <t>w tym</t>
  </si>
  <si>
    <t>równowartość rocznych odpisów amortyzacyjnych środków trwałych oraz wartośc niematerialnych i prawnych sfinansowanych z dotacji celowych, a także otrzymanych nieodpłatnie z innych źródeł</t>
  </si>
  <si>
    <t>Amortyzacja</t>
  </si>
  <si>
    <t>Zużycie materiałów i energii</t>
  </si>
  <si>
    <t>w tym energia</t>
  </si>
  <si>
    <t>Usługi obce</t>
  </si>
  <si>
    <t>Podatki i opłaty</t>
  </si>
  <si>
    <t>Wynagrodzenia</t>
  </si>
  <si>
    <t>Ubezpieczenia społeczne i inne świadczenia na rzecz pracowników</t>
  </si>
  <si>
    <t>składki z tytułu ubezpieczeń społęcznych i funduszu pracy</t>
  </si>
  <si>
    <t>dopłaty do kwater, wyżywienia, zasiłki na zagospodarowanie, wydatki na ochronę zdrowia</t>
  </si>
  <si>
    <t>Pozostałe koszty rodzajowe</t>
  </si>
  <si>
    <t>aparatura naukowo - badawcza</t>
  </si>
  <si>
    <t>podróże służbowe</t>
  </si>
  <si>
    <t>Zmiana stanu produktów (-,+)</t>
  </si>
  <si>
    <t>działalności dydaktycznej</t>
  </si>
  <si>
    <t>działalnosci badawczej</t>
  </si>
  <si>
    <t>wydzielonej działalnosci gospodarczej</t>
  </si>
  <si>
    <t>Wartość sprzedanych towarów i materiałów</t>
  </si>
  <si>
    <t>strata ze zbycia niefinansowych aktywów trwałych</t>
  </si>
  <si>
    <t>inne pozostałe koszty operacyjne</t>
  </si>
  <si>
    <t>Zyski nadzwyczajne</t>
  </si>
  <si>
    <t>Straty nadzwyczajne</t>
  </si>
  <si>
    <t>01</t>
  </si>
  <si>
    <t>02</t>
  </si>
  <si>
    <t>03</t>
  </si>
  <si>
    <t>04</t>
  </si>
  <si>
    <t>05</t>
  </si>
  <si>
    <t xml:space="preserve">w tym na zadania związane z </t>
  </si>
  <si>
    <t>na studiach niestacjonarnych</t>
  </si>
  <si>
    <t>SPUB</t>
  </si>
  <si>
    <t xml:space="preserve">w tym </t>
  </si>
  <si>
    <t>wynikające ze stosunku pracy</t>
  </si>
  <si>
    <t>osobowe</t>
  </si>
  <si>
    <t>D. Przychody finansowe</t>
  </si>
  <si>
    <t>E. Koszty finansowe</t>
  </si>
  <si>
    <t>I. Podatek dochodowy</t>
  </si>
  <si>
    <t>J. Pozostałe obowiązkowe zmniejszenie zysku (zwiększenie straty)</t>
  </si>
  <si>
    <t>06</t>
  </si>
  <si>
    <t>07</t>
  </si>
  <si>
    <t>08</t>
  </si>
  <si>
    <t>09</t>
  </si>
  <si>
    <t>10</t>
  </si>
  <si>
    <t>11</t>
  </si>
  <si>
    <t>12</t>
  </si>
  <si>
    <t>13</t>
  </si>
  <si>
    <t>Dział I. Rachunek zysków i strat</t>
  </si>
  <si>
    <t>Przychody ogółem z działalności dydaktycznej (w.04+07+08+10)</t>
  </si>
  <si>
    <t>pozostałe (m.in. opłaty za egzaminy, konferencje, środki unijne, sprzedaż usług TORMAN, itp..)</t>
  </si>
  <si>
    <t>badania własne</t>
  </si>
  <si>
    <t>środki zagraniczne, m.in. z UE, oraz współfinansowanie krajowe</t>
  </si>
  <si>
    <t>utrzymanie potencjału badawczego - podstawowy statut</t>
  </si>
  <si>
    <t>rozwój młodych naukowców i doktorantów</t>
  </si>
  <si>
    <t>18</t>
  </si>
  <si>
    <t>na działalność upowszechniającą naukę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</si>
  <si>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</si>
  <si>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</si>
  <si>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</si>
  <si>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</si>
  <si>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</si>
  <si>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</si>
  <si>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</si>
  <si>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</si>
  <si>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</si>
  <si>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</si>
  <si>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</si>
  <si>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</si>
  <si>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</si>
  <si>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</si>
  <si>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</si>
  <si>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</si>
  <si>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</si>
  <si>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</si>
  <si>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</si>
  <si>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</si>
  <si>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</si>
  <si>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</si>
  <si>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</si>
  <si>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</si>
  <si>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</si>
  <si>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</si>
  <si>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</si>
  <si>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</si>
  <si>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</si>
  <si>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</si>
  <si>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</si>
  <si>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</si>
  <si>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</si>
  <si>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</si>
  <si>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</si>
  <si>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</si>
  <si>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</si>
  <si>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</si>
  <si>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</si>
  <si>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</si>
  <si>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</si>
  <si>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</si>
  <si>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</si>
  <si>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</si>
  <si>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</si>
  <si>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</si>
  <si>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</si>
  <si>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</si>
  <si>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</si>
  <si>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</si>
  <si>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</si>
  <si>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</si>
  <si>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A. Przychody z działalności operacyjnej (w.02+28)</t>
  </si>
  <si>
    <t>Przychody podstawowej działalności operacyjnej (w.03+12+26+27)</t>
  </si>
  <si>
    <t>Przychody z działalności badawczej (w.13+19+20+22+23+24)</t>
  </si>
  <si>
    <t>Pozostałe przychody (w.29+30)</t>
  </si>
  <si>
    <t>Pozostałe przychody operacyjne (w.31+32)</t>
  </si>
  <si>
    <t>stwarzaniem studentom i doktorantom będącym osobami niepełnosprawnymi warunków do pełnego udziału w procesie kształcenia</t>
  </si>
  <si>
    <t>kształceniem studentów studiów stacjonarnych, uczestników stacjonarnych studiów doktoranckich i kadr naukowych oraz utrzymaniem uczelni, w tym remonty (dotacja podstawowa)</t>
  </si>
  <si>
    <t>PLAN</t>
  </si>
  <si>
    <t>odpis na zakładowy fundusz świadczeń socjalnych</t>
  </si>
  <si>
    <t>stypendia naukowe dla wybitnych młodych naukowców, stypendia doktorskie i doktoranckie</t>
  </si>
  <si>
    <t>Koszty działalności dydaktycznej finansowane z dotacji z budżetu państwa</t>
  </si>
  <si>
    <t>Koszty działalności dydaktycznej finansowane z przychodów własnych</t>
  </si>
  <si>
    <t>Koszty działalności dydaktycznej ogółem</t>
  </si>
  <si>
    <t>koszt kształcenia na studiach stacjonarnych</t>
  </si>
  <si>
    <t>koszt kształcenia na studiach niestacjonarnych</t>
  </si>
  <si>
    <t>Koszty działalności badawczej finansowane z dotacji z budżetu państwa</t>
  </si>
  <si>
    <t>Koszty działalności badawczej finansowane z przychodów własnych</t>
  </si>
  <si>
    <t>Koszty działalności wyodrębnionej</t>
  </si>
  <si>
    <t>Koszty działalności badawczej ogółem</t>
  </si>
  <si>
    <t>przychody z likwidacji środkow trwałych, środków trwalych w budowie, wartości niematerialnych i prawnych sfinansowanych z dotacji celowych, a także otrzymanych nieodpłatnie z innych źródeł</t>
  </si>
  <si>
    <t>odpis na własny fundusz stypendialny</t>
  </si>
  <si>
    <t>w tym odpisy aktualizujące wartość aktywów niefinansowych i zapasow, koszty likwidacji środków trwałych i wartości niematerialnych i prawnych oraz wartość netto zlikwidowanych środków trwałych oraz wartości niematerialnych i prawnych</t>
  </si>
  <si>
    <t>w tym odsetki uzyskane</t>
  </si>
  <si>
    <t>w tym odsetki zapłacone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</si>
  <si>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</si>
  <si>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</si>
  <si>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</si>
  <si>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</si>
  <si>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</si>
  <si>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</si>
  <si>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</si>
  <si>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</si>
  <si>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</si>
  <si>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</si>
  <si>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</si>
  <si>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</si>
  <si>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</si>
  <si>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B. Koszty działalności operacyjnej (w.36+66)</t>
  </si>
  <si>
    <t>Koszty podstawowej działalności operacyjnej (w.56)</t>
  </si>
  <si>
    <t>Ogółem koszty rodzajowe (w.37+38+40+41+42+45+51)</t>
  </si>
  <si>
    <t>Ogółem koszty własne działalności operacyjnej (w.54+55) i (w.59+64+65)</t>
  </si>
  <si>
    <t>Pozostałe koszty (w.67+68)</t>
  </si>
  <si>
    <t>Pozostałe koszty operacyjne (w.69+70)</t>
  </si>
  <si>
    <t>C. Zysk (strata) na działalnosci operacyjnej (w.01-35)</t>
  </si>
  <si>
    <t>F. Zysk (strata) na działalności (w.72+73-75)</t>
  </si>
  <si>
    <t>G. Wynik zdarzeń nadzwyczajnych (w.79-80)</t>
  </si>
  <si>
    <t>H. Zysk (strata) brutto (w.77+78)</t>
  </si>
  <si>
    <t>K. Zysk (strata) netto (w.81-82-83)</t>
  </si>
  <si>
    <t>środki na realizację projektów finansowanych przez NCBiR</t>
  </si>
  <si>
    <t>środki na realizację projektów finansowanych przez NCN</t>
  </si>
  <si>
    <t>WYSZCZEGÓLNIENIE</t>
  </si>
  <si>
    <t>Wykonanie  2013 r.</t>
  </si>
  <si>
    <t>Plan na         2014 r.</t>
  </si>
  <si>
    <t>odchylenie         [3-2]</t>
  </si>
  <si>
    <t>Fundusz pomocy materialnej dla studentów i doktorantów</t>
  </si>
  <si>
    <t>stan funduszu na początek roku</t>
  </si>
  <si>
    <t>z dotacji budżetu państwa</t>
  </si>
  <si>
    <t>zwiększenia ogółem (04+05+06+07)</t>
  </si>
  <si>
    <t>dotacja z budżetu państwa</t>
  </si>
  <si>
    <t>w tym przezna - czona na</t>
  </si>
  <si>
    <t>pomoc materialną dla doktorantów</t>
  </si>
  <si>
    <t>opłaty za korzystanie z domów studenckich</t>
  </si>
  <si>
    <t>opłaty za korzystanie ze stołówek studenckich</t>
  </si>
  <si>
    <t>inne przychody</t>
  </si>
  <si>
    <t>zmniejszenia ogółem</t>
  </si>
  <si>
    <t>dla studentów (11+12+13+14+15+16+17+18+19)</t>
  </si>
  <si>
    <t xml:space="preserve">stypendia socjalne </t>
  </si>
  <si>
    <t>stypendia socjalne dla osób niepełnosprawnych</t>
  </si>
  <si>
    <t>stypendia rektora dla najlepszych studentów</t>
  </si>
  <si>
    <t>stypendium ministra za osiągnięcia w nauce</t>
  </si>
  <si>
    <t>stypendium ministra za wybitne osiągnięcia sportowe</t>
  </si>
  <si>
    <t>zapomogi</t>
  </si>
  <si>
    <t>dla doktorantów (21+22+23+24+25+26+27+28)</t>
  </si>
  <si>
    <t>stypendia socjalne</t>
  </si>
  <si>
    <t>stypendium dla najlepszych doktorantów</t>
  </si>
  <si>
    <t>stypendium specjalne dla osób niepełnosprawnych</t>
  </si>
  <si>
    <t>stypendium ministra za wybitne osiągnięcia</t>
  </si>
  <si>
    <t>koszty utrzymania domów  i stołówek studenckich</t>
  </si>
  <si>
    <t xml:space="preserve">wynagrodzenia </t>
  </si>
  <si>
    <t>składki na ubezpieczenia społeczne i fundusz pracy</t>
  </si>
  <si>
    <t xml:space="preserve">remonty i modernizacja </t>
  </si>
  <si>
    <t>w tym remonty finansowane z dotacji</t>
  </si>
  <si>
    <t>koszty realizacji zadań związanych z przyznawaniem i wypłacaniem stypendiów 
i zapomóg dla studentów i doktorantów</t>
  </si>
  <si>
    <r>
      <t>Stan funduszu na koniec okresu sprawozdawczego</t>
    </r>
    <r>
      <rPr>
        <sz val="9"/>
        <rFont val="Arial"/>
        <family val="2"/>
        <charset val="238"/>
      </rPr>
      <t xml:space="preserve"> (01+02-09)</t>
    </r>
  </si>
  <si>
    <t>część toruńska</t>
  </si>
  <si>
    <t>Wykonanie 2013</t>
  </si>
  <si>
    <t xml:space="preserve">Plan na 2014 r. </t>
  </si>
  <si>
    <t>odchylenie 
[3-2]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</si>
  <si>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</si>
  <si>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</si>
  <si>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</si>
  <si>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</si>
  <si>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</si>
  <si>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</si>
  <si>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r>
      <t>stan funduszu na koniec okresu sprawozdawczego</t>
    </r>
    <r>
      <rPr>
        <sz val="9"/>
        <rFont val="Arial"/>
        <family val="2"/>
        <charset val="238"/>
      </rPr>
      <t xml:space="preserve"> (31+32-36)</t>
    </r>
  </si>
  <si>
    <t>Zakładowy fundusz świadczeń socjalnych</t>
  </si>
  <si>
    <r>
      <t>stan funduszu na koniec okresu sprawozdawczego</t>
    </r>
    <r>
      <rPr>
        <sz val="9"/>
        <rFont val="Arial"/>
        <family val="2"/>
        <charset val="238"/>
      </rPr>
      <t xml:space="preserve"> (40+41-42)</t>
    </r>
  </si>
  <si>
    <t>Własny fundusz stypendialny</t>
  </si>
  <si>
    <t>odpis w ciężar kosztów działalności dydaktycznej</t>
  </si>
  <si>
    <r>
      <t>stan funduszu na koniec okresu sprawozdawczego</t>
    </r>
    <r>
      <rPr>
        <sz val="9"/>
        <rFont val="Arial"/>
        <family val="2"/>
        <charset val="238"/>
      </rPr>
      <t xml:space="preserve"> (44+45-47)</t>
    </r>
  </si>
  <si>
    <t>Fundusz wdrożeniowy</t>
  </si>
  <si>
    <t>zwiększenie ogółem</t>
  </si>
  <si>
    <t>zmniejszenie ogółem</t>
  </si>
  <si>
    <r>
      <t>stan funduszu na koniec okresu sprawozdawczego</t>
    </r>
    <r>
      <rPr>
        <sz val="9"/>
        <rFont val="Arial"/>
        <family val="2"/>
        <charset val="238"/>
      </rPr>
      <t xml:space="preserve"> (49+50-51)</t>
    </r>
  </si>
  <si>
    <t>Wyszczególnienie</t>
  </si>
  <si>
    <t>Zatrudnienie</t>
  </si>
  <si>
    <t>Wynagrodzenia wynikające ze stosunku pracy 
(4+6)</t>
  </si>
  <si>
    <t>dodatkowe wynagrodzenie roczne</t>
  </si>
  <si>
    <t>nagrody rektora</t>
  </si>
  <si>
    <t>Wykonanie za 2013 rok</t>
  </si>
  <si>
    <t xml:space="preserve"> Razem </t>
  </si>
  <si>
    <t>Nauczyciele akademiccy</t>
  </si>
  <si>
    <t>z tego 
w grupach stanowisk</t>
  </si>
  <si>
    <t>profesorów</t>
  </si>
  <si>
    <t>docentów, adiunktów, starszych wykładowców</t>
  </si>
  <si>
    <t>asystentów, wykładowców, lektorów i instruktorów</t>
  </si>
  <si>
    <t>Pracownicy niebędący nauczycielami akademickimi</t>
  </si>
  <si>
    <t>w tym w ramach działalności dydaktycznej</t>
  </si>
  <si>
    <t>w tym wynagrodzenia sfinansowane ze środków przeznaczonych przez senat uczelni publicznej na zwiększenie wynagrodzeń na podstawie art. 151 ust. 8 ustawy</t>
  </si>
  <si>
    <t>Plan na 2014 rok</t>
  </si>
  <si>
    <t>Odchylenie</t>
  </si>
  <si>
    <t>Należy podać:</t>
  </si>
  <si>
    <t xml:space="preserve">- przeciętne zatrudnienie w przeliczeniu na pełne etaty, z jednym znakiem po przecinku, </t>
  </si>
  <si>
    <t>Dział II. Fundusz pomocy materialnej dla studentów i doktorantów</t>
  </si>
  <si>
    <t>Dział III. Inne fundusze</t>
  </si>
  <si>
    <r>
      <t xml:space="preserve">- wynagrodzenia w </t>
    </r>
    <r>
      <rPr>
        <b/>
        <sz val="9"/>
        <rFont val="Arial"/>
        <family val="2"/>
        <charset val="238"/>
      </rPr>
      <t>tysiącach złotych,</t>
    </r>
    <r>
      <rPr>
        <sz val="9"/>
        <rFont val="Arial"/>
        <family val="2"/>
        <charset val="238"/>
      </rPr>
      <t xml:space="preserve"> z jednym znakiem po przecinku,</t>
    </r>
  </si>
  <si>
    <t>Dział V. Informacje rzeczowe i uzupełniające</t>
  </si>
  <si>
    <t>Jednostka miary</t>
  </si>
  <si>
    <t>Liczba studentów ogółem (02+04)</t>
  </si>
  <si>
    <t>osoby</t>
  </si>
  <si>
    <t>studiów stacjonarnych</t>
  </si>
  <si>
    <t>w tym 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</si>
  <si>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</si>
  <si>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</si>
  <si>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</si>
  <si>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</si>
  <si>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</si>
  <si>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</si>
  <si>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w tym uczestników stacjonarnych studiów doktoranckich</t>
  </si>
  <si>
    <t>Liczba uczestników studiów doktoranckich pobierających stypendium doktoranckie</t>
  </si>
  <si>
    <t xml:space="preserve">Kwota stypendiów doktoranckich 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</si>
  <si>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</si>
  <si>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</si>
  <si>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</si>
  <si>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w tym 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</si>
  <si>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</si>
  <si>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>w tym z Unii Europejskiej</t>
  </si>
  <si>
    <t>Odchylenie
[4-3]</t>
  </si>
  <si>
    <t>Plan nakładów na aktywa trwałe na 2014</t>
  </si>
  <si>
    <t>Plan nakładów na rzeczowe aktywa trwałe oraz wartości niematerialne i prawne na 2014 r.</t>
  </si>
  <si>
    <t>lp</t>
  </si>
  <si>
    <t>wyszczególnienie / źródło finansowania</t>
  </si>
  <si>
    <t>z tego finansowanie:</t>
  </si>
  <si>
    <t>w tys. zł</t>
  </si>
  <si>
    <t>nakłady ogółem</t>
  </si>
  <si>
    <t>środki własne</t>
  </si>
  <si>
    <t>Dotacje budżetu państwa</t>
  </si>
  <si>
    <t>Środki Urzędu Miasta Torunia</t>
  </si>
  <si>
    <t>Środki Urzędu Marszałkowskiego Województwa Kujawsko-Pomorskiego</t>
  </si>
  <si>
    <t>Fundusze Strukturalne</t>
  </si>
  <si>
    <t>Programy Międzynarodowe</t>
  </si>
  <si>
    <t>WFOŚiGW</t>
  </si>
  <si>
    <t>Fundusz Pomocy Materialnej finansowany z opłat za najem domów studenckich</t>
  </si>
  <si>
    <t>Inne Źródła</t>
  </si>
  <si>
    <t>Ogółem nakłady</t>
  </si>
  <si>
    <t>KONTROLA</t>
  </si>
  <si>
    <t>Przebudowa Auli Uniwersytetu Mikołaja Kopernika w Toruniu</t>
  </si>
  <si>
    <t>Modernizacja obiektów UMK przy ul. Lwowskiej 1 w Toruniu</t>
  </si>
  <si>
    <t>WFAiIS - Budowa Polskiego Optycznego Zegara Atomowego (wspólnie z Uniwersytetem Warszawskim i Uniwersytetem Jagielońskim)</t>
  </si>
  <si>
    <t>Rozbudowa i modernizacja miejsckiej sieci komputerowej TORMAN w Toruniu i jej zasobów w 2014</t>
  </si>
  <si>
    <t>Uniwersyteckie Centrum Sportowe - demontaż ramy witryny w hollu, wymiana drzwi p.poż</t>
  </si>
  <si>
    <t>Tereny UMK - Sz. Bydgoska 56 - wymina instalacji wodno - kanalizacyjnej i kanalizacji deszczowej</t>
  </si>
  <si>
    <t>WCH - instalacja sygnalizacji pożaru</t>
  </si>
  <si>
    <t>WFAiIS - wykonanie instalacji oświetlenie ewakuacyjnego,, wyposażenie budynku w przeciwpożarowy wyłącznik prądu wraz z robotami towarzyszącymi</t>
  </si>
  <si>
    <t>BG - wymiana wind do transportu książek, dostawa i montaż klimatyzatorów</t>
  </si>
  <si>
    <t>HA - wymina wind</t>
  </si>
  <si>
    <t>Tereny - Osiedle B - parking przy Collegium Humanisticum</t>
  </si>
  <si>
    <t>Bachotek - budowa trzech drewnianych domków letniskowych wraz z przyłączami</t>
  </si>
  <si>
    <t>ICNT - prace przystosowawcze</t>
  </si>
  <si>
    <t>Archiwum UMK - audyt energetyczny</t>
  </si>
  <si>
    <t>DS. nr 1 - prace modernizacyjne i ppoż</t>
  </si>
  <si>
    <t>DS. nr 2 - budowa śmiernika wraz z zagospodarowaniem terenu</t>
  </si>
  <si>
    <t>DS. nr 2 - wykonanie projaktu na przebudowę pokoi i WC</t>
  </si>
  <si>
    <t>DS. nr 6 - termomoderniacja dachu</t>
  </si>
  <si>
    <t>DS. nr 10 - wymina kuchenek gazowych</t>
  </si>
  <si>
    <t>Środki trwałe i wartości niematerialno-prawne związane z realizacją projektów finansowanych z programów międzynarodowych i funduszy strukturalnych</t>
  </si>
  <si>
    <t>Zakup środków trwałych i wartości niematerialno-prawnych do dział. dydaktycznej i badawczej pozostających w gestii poszczególnych dysponentów</t>
  </si>
  <si>
    <t>RAZEM</t>
  </si>
  <si>
    <t>w tym: nakłady na urządzenia techniczne i maszyny, środki transportu i inne środki trwałe</t>
  </si>
  <si>
    <t>Dział IV. Zatrudnienie i wynagrodzenia w grupach stanowisk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</si>
</sst>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00"/>
    <numFmt numFmtId="166" formatCode="0.0000"/>
    <numFmt numFmtId="167" formatCode="0.000"/>
  </numFmts>
  <fonts count="20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/>
  </cellStyleXfs>
  <cellXfs count="2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2" fillId="0" borderId="0" xfId="0" applyNumberFormat="1" applyFont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7" fillId="4" borderId="1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2" applyFont="1" applyAlignment="1" applyProtection="1">
      <alignment horizontal="left" vertical="center"/>
    </xf>
    <xf numFmtId="0" fontId="8" fillId="0" borderId="0" xfId="2" applyFont="1"/>
    <xf numFmtId="0" fontId="8" fillId="0" borderId="0" xfId="2" applyFont="1" applyProtection="1"/>
    <xf numFmtId="0" fontId="8" fillId="0" borderId="0" xfId="2" applyFont="1" applyAlignment="1" applyProtection="1">
      <alignment horizontal="center"/>
    </xf>
    <xf numFmtId="0" fontId="8" fillId="0" borderId="0" xfId="2" applyFont="1" applyProtection="1">
      <protection locked="0"/>
    </xf>
    <xf numFmtId="0" fontId="8" fillId="0" borderId="0" xfId="2" applyFont="1" applyAlignment="1" applyProtection="1">
      <protection locked="0"/>
    </xf>
    <xf numFmtId="0" fontId="8" fillId="0" borderId="0" xfId="2" applyFont="1" applyAlignment="1"/>
    <xf numFmtId="0" fontId="8" fillId="0" borderId="0" xfId="2" applyFont="1" applyBorder="1" applyAlignment="1" applyProtection="1">
      <protection locked="0"/>
    </xf>
    <xf numFmtId="0" fontId="8" fillId="0" borderId="0" xfId="2" applyFont="1" applyFill="1"/>
    <xf numFmtId="0" fontId="8" fillId="6" borderId="0" xfId="2" applyFont="1" applyFill="1"/>
    <xf numFmtId="164" fontId="7" fillId="0" borderId="45" xfId="2" applyNumberFormat="1" applyFont="1" applyFill="1" applyBorder="1" applyAlignment="1" applyProtection="1">
      <alignment horizontal="right" vertical="center"/>
    </xf>
    <xf numFmtId="164" fontId="7" fillId="0" borderId="45" xfId="2" applyNumberFormat="1" applyFont="1" applyFill="1" applyBorder="1" applyAlignment="1" applyProtection="1">
      <alignment horizontal="right" vertical="center" wrapText="1"/>
    </xf>
    <xf numFmtId="164" fontId="7" fillId="0" borderId="54" xfId="2" applyNumberFormat="1" applyFont="1" applyFill="1" applyBorder="1" applyAlignment="1" applyProtection="1">
      <alignment horizontal="right" vertical="center" wrapText="1"/>
    </xf>
    <xf numFmtId="164" fontId="8" fillId="0" borderId="45" xfId="2" applyNumberFormat="1" applyFont="1" applyFill="1" applyBorder="1" applyAlignment="1" applyProtection="1">
      <alignment horizontal="right" vertical="center" wrapText="1"/>
      <protection locked="0"/>
    </xf>
    <xf numFmtId="164" fontId="8" fillId="0" borderId="45" xfId="2" applyNumberFormat="1" applyFont="1" applyFill="1" applyBorder="1" applyAlignment="1" applyProtection="1">
      <alignment horizontal="right" vertical="center" wrapText="1"/>
    </xf>
    <xf numFmtId="164" fontId="8" fillId="0" borderId="55" xfId="2" applyNumberFormat="1" applyFont="1" applyFill="1" applyBorder="1" applyAlignment="1" applyProtection="1">
      <alignment horizontal="right" vertical="center" wrapText="1"/>
    </xf>
    <xf numFmtId="164" fontId="8" fillId="0" borderId="54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45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54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45" xfId="2" applyNumberFormat="1" applyFont="1" applyFill="1" applyBorder="1" applyAlignment="1" applyProtection="1">
      <alignment horizontal="right" vertical="center"/>
      <protection locked="0"/>
    </xf>
    <xf numFmtId="164" fontId="8" fillId="0" borderId="0" xfId="2" applyNumberFormat="1" applyFont="1" applyFill="1" applyBorder="1" applyAlignment="1" applyProtection="1">
      <alignment horizontal="right" vertical="center" wrapText="1"/>
    </xf>
    <xf numFmtId="164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Protection="1"/>
    <xf numFmtId="0" fontId="8" fillId="0" borderId="0" xfId="2" quotePrefix="1" applyFont="1" applyProtection="1"/>
    <xf numFmtId="0" fontId="8" fillId="0" borderId="0" xfId="2" applyFont="1" applyAlignment="1">
      <alignment horizontal="center" vertical="center" textRotation="180"/>
    </xf>
    <xf numFmtId="49" fontId="7" fillId="0" borderId="0" xfId="2" applyNumberFormat="1" applyFont="1" applyBorder="1" applyAlignment="1" applyProtection="1">
      <alignment horizontal="left"/>
      <protection locked="0"/>
    </xf>
    <xf numFmtId="0" fontId="8" fillId="0" borderId="0" xfId="2" applyFont="1" applyAlignment="1">
      <alignment horizontal="center" textRotation="180"/>
    </xf>
    <xf numFmtId="0" fontId="8" fillId="0" borderId="0" xfId="2" applyFont="1" applyAlignment="1" applyProtection="1">
      <alignment vertical="center"/>
    </xf>
    <xf numFmtId="0" fontId="8" fillId="0" borderId="0" xfId="2" applyFont="1" applyAlignment="1" applyProtection="1">
      <alignment vertical="center"/>
      <protection locked="0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>
      <alignment horizontal="center" vertical="center" textRotation="180"/>
    </xf>
    <xf numFmtId="0" fontId="8" fillId="0" borderId="42" xfId="2" applyFont="1" applyBorder="1" applyAlignment="1" applyProtection="1">
      <alignment horizontal="center" vertical="center" wrapText="1"/>
    </xf>
    <xf numFmtId="0" fontId="8" fillId="0" borderId="45" xfId="2" applyFont="1" applyBorder="1" applyAlignment="1" applyProtection="1">
      <alignment horizontal="center" vertical="center" wrapText="1"/>
    </xf>
    <xf numFmtId="0" fontId="8" fillId="0" borderId="50" xfId="2" applyFont="1" applyBorder="1" applyAlignment="1" applyProtection="1">
      <alignment horizontal="center" vertical="center"/>
    </xf>
    <xf numFmtId="0" fontId="8" fillId="0" borderId="50" xfId="2" applyFont="1" applyBorder="1" applyAlignment="1" applyProtection="1">
      <alignment horizontal="center" vertical="center" wrapText="1"/>
    </xf>
    <xf numFmtId="0" fontId="8" fillId="0" borderId="51" xfId="2" applyFont="1" applyBorder="1" applyAlignment="1" applyProtection="1">
      <alignment horizontal="center" vertical="center" wrapText="1"/>
    </xf>
    <xf numFmtId="0" fontId="8" fillId="0" borderId="44" xfId="2" applyFont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>
      <alignment horizontal="center" vertical="center" textRotation="180"/>
    </xf>
    <xf numFmtId="0" fontId="8" fillId="0" borderId="45" xfId="2" quotePrefix="1" applyFont="1" applyBorder="1" applyAlignment="1" applyProtection="1">
      <alignment horizontal="center" vertical="center" wrapText="1"/>
    </xf>
    <xf numFmtId="164" fontId="8" fillId="0" borderId="0" xfId="2" applyNumberFormat="1" applyFont="1" applyBorder="1" applyAlignment="1" applyProtection="1">
      <alignment horizontal="center" vertical="center"/>
      <protection locked="0"/>
    </xf>
    <xf numFmtId="166" fontId="8" fillId="0" borderId="0" xfId="2" applyNumberFormat="1" applyFont="1" applyBorder="1" applyAlignment="1" applyProtection="1">
      <alignment horizontal="center" vertical="center"/>
      <protection locked="0"/>
    </xf>
    <xf numFmtId="0" fontId="8" fillId="0" borderId="45" xfId="2" applyFont="1" applyBorder="1" applyAlignment="1" applyProtection="1">
      <alignment horizontal="left" vertical="center" wrapText="1"/>
    </xf>
    <xf numFmtId="167" fontId="8" fillId="0" borderId="0" xfId="2" applyNumberFormat="1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left" vertical="center" wrapText="1" indent="2"/>
    </xf>
    <xf numFmtId="0" fontId="8" fillId="0" borderId="0" xfId="2" quotePrefix="1" applyFont="1" applyBorder="1" applyAlignment="1" applyProtection="1">
      <alignment horizontal="center" vertical="center" wrapText="1"/>
    </xf>
    <xf numFmtId="0" fontId="8" fillId="0" borderId="42" xfId="2" applyFont="1" applyFill="1" applyBorder="1" applyAlignment="1" applyProtection="1">
      <alignment horizontal="center" vertical="center" wrapText="1"/>
    </xf>
    <xf numFmtId="0" fontId="8" fillId="0" borderId="45" xfId="2" applyFont="1" applyFill="1" applyBorder="1" applyAlignment="1" applyProtection="1">
      <alignment horizontal="center" vertical="center" wrapText="1"/>
    </xf>
    <xf numFmtId="0" fontId="8" fillId="0" borderId="50" xfId="2" applyFont="1" applyFill="1" applyBorder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wrapText="1"/>
    </xf>
    <xf numFmtId="0" fontId="7" fillId="0" borderId="0" xfId="2" applyFont="1" applyBorder="1" applyAlignment="1" applyProtection="1">
      <alignment horizontal="left" wrapText="1"/>
    </xf>
    <xf numFmtId="0" fontId="8" fillId="0" borderId="0" xfId="2" applyFont="1" applyAlignment="1" applyProtection="1"/>
    <xf numFmtId="0" fontId="7" fillId="0" borderId="0" xfId="2" applyFont="1" applyAlignment="1" applyProtection="1">
      <alignment horizontal="left" vertical="center" wrapText="1"/>
    </xf>
    <xf numFmtId="0" fontId="12" fillId="0" borderId="0" xfId="2" applyFont="1" applyFill="1" applyProtection="1">
      <protection locked="0"/>
    </xf>
    <xf numFmtId="0" fontId="2" fillId="0" borderId="0" xfId="2" applyFont="1" applyAlignment="1" applyProtection="1">
      <alignment horizontal="right" wrapText="1"/>
      <protection locked="0"/>
    </xf>
    <xf numFmtId="0" fontId="8" fillId="0" borderId="0" xfId="2" applyFont="1" applyAlignment="1" applyProtection="1">
      <alignment wrapText="1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8" fillId="0" borderId="0" xfId="2" applyFont="1" applyAlignment="1" applyProtection="1">
      <alignment horizontal="right"/>
      <protection locked="0"/>
    </xf>
    <xf numFmtId="0" fontId="8" fillId="0" borderId="0" xfId="2" applyFont="1" applyAlignment="1" applyProtection="1">
      <alignment horizont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top" wrapText="1"/>
    </xf>
    <xf numFmtId="3" fontId="7" fillId="0" borderId="1" xfId="2" applyNumberFormat="1" applyFont="1" applyFill="1" applyBorder="1" applyAlignment="1" applyProtection="1">
      <alignment horizontal="right" vertical="center" wrapText="1"/>
    </xf>
    <xf numFmtId="3" fontId="8" fillId="0" borderId="1" xfId="2" applyNumberFormat="1" applyFont="1" applyBorder="1" applyAlignment="1" applyProtection="1">
      <alignment vertical="center"/>
      <protection locked="0"/>
    </xf>
    <xf numFmtId="3" fontId="8" fillId="0" borderId="1" xfId="2" applyNumberFormat="1" applyFont="1" applyFill="1" applyBorder="1" applyAlignment="1" applyProtection="1">
      <alignment vertical="center"/>
      <protection locked="0"/>
    </xf>
    <xf numFmtId="164" fontId="8" fillId="0" borderId="1" xfId="2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10" fontId="15" fillId="0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3" fontId="15" fillId="7" borderId="1" xfId="0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3" fontId="15" fillId="0" borderId="0" xfId="0" applyNumberFormat="1" applyFont="1" applyFill="1" applyAlignment="1">
      <alignment vertical="center" wrapText="1"/>
    </xf>
    <xf numFmtId="3" fontId="11" fillId="7" borderId="1" xfId="0" applyNumberFormat="1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56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53" xfId="2" applyFont="1" applyBorder="1" applyAlignment="1" applyProtection="1">
      <alignment horizontal="left" vertical="center" wrapText="1" indent="2"/>
    </xf>
    <xf numFmtId="0" fontId="8" fillId="0" borderId="45" xfId="2" applyFont="1" applyBorder="1" applyAlignment="1" applyProtection="1">
      <alignment horizontal="left" vertical="center" wrapText="1" indent="2"/>
    </xf>
    <xf numFmtId="0" fontId="8" fillId="0" borderId="47" xfId="2" applyFont="1" applyBorder="1" applyAlignment="1" applyProtection="1">
      <alignment horizontal="center" vertical="center" wrapText="1"/>
    </xf>
    <xf numFmtId="0" fontId="8" fillId="0" borderId="48" xfId="2" applyFont="1" applyBorder="1" applyAlignment="1" applyProtection="1">
      <alignment horizontal="center" vertical="center" wrapText="1"/>
    </xf>
    <xf numFmtId="0" fontId="8" fillId="0" borderId="49" xfId="2" applyFont="1" applyBorder="1" applyAlignment="1" applyProtection="1">
      <alignment horizontal="center" vertical="center" wrapText="1"/>
    </xf>
    <xf numFmtId="0" fontId="7" fillId="5" borderId="40" xfId="2" applyFont="1" applyFill="1" applyBorder="1" applyAlignment="1" applyProtection="1">
      <alignment horizontal="center" vertical="center" wrapText="1"/>
    </xf>
    <xf numFmtId="0" fontId="7" fillId="5" borderId="41" xfId="2" applyFont="1" applyFill="1" applyBorder="1" applyAlignment="1" applyProtection="1">
      <alignment horizontal="center" vertical="center" wrapText="1"/>
    </xf>
    <xf numFmtId="0" fontId="7" fillId="5" borderId="52" xfId="2" applyFont="1" applyFill="1" applyBorder="1" applyAlignment="1" applyProtection="1">
      <alignment horizontal="center" vertical="center" wrapText="1"/>
    </xf>
    <xf numFmtId="0" fontId="7" fillId="0" borderId="53" xfId="2" applyFont="1" applyBorder="1" applyAlignment="1" applyProtection="1">
      <alignment horizontal="left" vertical="center" wrapText="1"/>
    </xf>
    <xf numFmtId="0" fontId="7" fillId="0" borderId="45" xfId="2" applyFont="1" applyBorder="1" applyAlignment="1" applyProtection="1">
      <alignment horizontal="left" vertical="center" wrapText="1"/>
    </xf>
    <xf numFmtId="0" fontId="2" fillId="0" borderId="53" xfId="2" applyFont="1" applyBorder="1" applyAlignment="1">
      <alignment horizontal="center" vertical="center"/>
    </xf>
    <xf numFmtId="0" fontId="8" fillId="0" borderId="45" xfId="2" applyFont="1" applyBorder="1" applyAlignment="1" applyProtection="1">
      <alignment horizontal="left" vertical="center" wrapText="1" indent="1"/>
    </xf>
    <xf numFmtId="0" fontId="8" fillId="0" borderId="34" xfId="2" applyFont="1" applyBorder="1" applyAlignment="1" applyProtection="1">
      <alignment horizontal="center" vertical="center" wrapText="1"/>
    </xf>
    <xf numFmtId="0" fontId="8" fillId="0" borderId="35" xfId="2" applyFont="1" applyBorder="1" applyAlignment="1" applyProtection="1">
      <alignment horizontal="center" vertical="center" wrapText="1"/>
    </xf>
    <xf numFmtId="0" fontId="8" fillId="0" borderId="36" xfId="2" applyFont="1" applyBorder="1" applyAlignment="1" applyProtection="1">
      <alignment horizontal="center" vertical="center" wrapText="1"/>
    </xf>
    <xf numFmtId="0" fontId="8" fillId="0" borderId="40" xfId="2" applyFont="1" applyBorder="1" applyAlignment="1" applyProtection="1">
      <alignment horizontal="center" vertical="center" wrapText="1"/>
    </xf>
    <xf numFmtId="0" fontId="8" fillId="0" borderId="41" xfId="2" applyFont="1" applyBorder="1" applyAlignment="1" applyProtection="1">
      <alignment horizontal="center" vertical="center" wrapText="1"/>
    </xf>
    <xf numFmtId="0" fontId="8" fillId="0" borderId="42" xfId="2" applyFont="1" applyBorder="1" applyAlignment="1" applyProtection="1">
      <alignment horizontal="center" vertical="center" wrapText="1"/>
    </xf>
    <xf numFmtId="0" fontId="8" fillId="0" borderId="37" xfId="2" applyFont="1" applyFill="1" applyBorder="1" applyAlignment="1" applyProtection="1">
      <alignment horizontal="center" vertical="center" wrapText="1"/>
    </xf>
    <xf numFmtId="0" fontId="8" fillId="0" borderId="38" xfId="2" applyFont="1" applyFill="1" applyBorder="1" applyAlignment="1" applyProtection="1">
      <alignment horizontal="center" vertical="center" wrapText="1"/>
    </xf>
    <xf numFmtId="0" fontId="8" fillId="0" borderId="39" xfId="2" applyFont="1" applyFill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43" xfId="2" applyFont="1" applyBorder="1" applyAlignment="1" applyProtection="1">
      <alignment horizontal="center" vertical="center" wrapText="1"/>
    </xf>
    <xf numFmtId="0" fontId="8" fillId="0" borderId="44" xfId="2" applyFont="1" applyFill="1" applyBorder="1" applyAlignment="1" applyProtection="1">
      <alignment horizontal="center" vertical="center" wrapText="1"/>
    </xf>
    <xf numFmtId="0" fontId="8" fillId="0" borderId="46" xfId="2" applyFont="1" applyFill="1" applyBorder="1" applyAlignment="1" applyProtection="1">
      <alignment horizontal="center" vertical="center" wrapText="1"/>
    </xf>
    <xf numFmtId="49" fontId="7" fillId="0" borderId="0" xfId="2" applyNumberFormat="1" applyFont="1" applyBorder="1" applyAlignment="1" applyProtection="1">
      <alignment horizontal="left" vertical="center" wrapText="1"/>
    </xf>
    <xf numFmtId="0" fontId="2" fillId="0" borderId="0" xfId="2" applyFont="1" applyBorder="1" applyAlignment="1" applyProtection="1">
      <alignment horizontal="center" wrapText="1"/>
      <protection locked="0"/>
    </xf>
    <xf numFmtId="0" fontId="8" fillId="0" borderId="0" xfId="2" applyFont="1" applyBorder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left" vertical="center" wrapText="1" indent="2"/>
    </xf>
    <xf numFmtId="0" fontId="7" fillId="0" borderId="0" xfId="2" applyFont="1" applyBorder="1" applyAlignment="1" applyProtection="1">
      <alignment horizontal="left" wrapText="1"/>
    </xf>
    <xf numFmtId="0" fontId="8" fillId="0" borderId="1" xfId="2" applyFont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Procentowy" xfId="1" builtinId="5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59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7" sqref="G7"/>
    </sheetView>
  </sheetViews>
  <sheetFormatPr defaultRowHeight="12"/>
  <cols>
    <col min="1" max="1" width="6.625" style="2" customWidth="1"/>
    <col min="2" max="2" width="7.375" style="2" customWidth="1"/>
    <col min="3" max="3" width="47.625" style="2" customWidth="1"/>
    <col min="4" max="4" width="3.75" style="3" customWidth="1"/>
    <col min="5" max="7" width="11.125" style="2" customWidth="1"/>
    <col min="8" max="16384" width="9" style="2"/>
  </cols>
  <sheetData>
    <row r="2" spans="1:7">
      <c r="E2" s="11"/>
      <c r="F2" s="11"/>
      <c r="G2" s="2" t="s">
        <v>211</v>
      </c>
    </row>
    <row r="3" spans="1:7" ht="12.75" thickBot="1">
      <c r="A3" s="1" t="s">
        <v>66</v>
      </c>
    </row>
    <row r="4" spans="1:7" ht="14.25" customHeight="1">
      <c r="A4" s="169" t="s">
        <v>0</v>
      </c>
      <c r="B4" s="170"/>
      <c r="C4" s="170"/>
      <c r="D4" s="171"/>
      <c r="E4" s="14" t="s">
        <v>1</v>
      </c>
      <c r="F4" s="14" t="s">
        <v>134</v>
      </c>
      <c r="G4" s="156" t="s">
        <v>3</v>
      </c>
    </row>
    <row r="5" spans="1:7">
      <c r="A5" s="172"/>
      <c r="B5" s="173"/>
      <c r="C5" s="173"/>
      <c r="D5" s="174"/>
      <c r="E5" s="158">
        <v>2013</v>
      </c>
      <c r="F5" s="158">
        <v>2014</v>
      </c>
      <c r="G5" s="157"/>
    </row>
    <row r="6" spans="1:7" ht="12" customHeight="1">
      <c r="A6" s="172"/>
      <c r="B6" s="173"/>
      <c r="C6" s="173"/>
      <c r="D6" s="174"/>
      <c r="E6" s="157"/>
      <c r="F6" s="157"/>
      <c r="G6" s="28" t="s">
        <v>4</v>
      </c>
    </row>
    <row r="7" spans="1:7" s="5" customFormat="1">
      <c r="A7" s="22">
        <v>1</v>
      </c>
      <c r="B7" s="4">
        <v>2</v>
      </c>
      <c r="C7" s="4">
        <v>3</v>
      </c>
      <c r="D7" s="23" t="s">
        <v>2</v>
      </c>
      <c r="E7" s="15">
        <v>5</v>
      </c>
      <c r="F7" s="15">
        <v>6</v>
      </c>
      <c r="G7" s="15">
        <v>7</v>
      </c>
    </row>
    <row r="8" spans="1:7" ht="17.25" customHeight="1">
      <c r="A8" s="162" t="s">
        <v>127</v>
      </c>
      <c r="B8" s="163"/>
      <c r="C8" s="163"/>
      <c r="D8" s="24" t="s">
        <v>43</v>
      </c>
      <c r="E8" s="16">
        <f>SUM(E9,E36)</f>
        <v>301495.90000000002</v>
      </c>
      <c r="F8" s="16">
        <f>SUM(F9,F36)</f>
        <v>320483</v>
      </c>
      <c r="G8" s="16">
        <f t="shared" ref="G8:G39" si="0">F8-E8</f>
        <v>18987.099999999977</v>
      </c>
    </row>
    <row r="9" spans="1:7" ht="17.25" customHeight="1">
      <c r="A9" s="159" t="s">
        <v>128</v>
      </c>
      <c r="B9" s="160"/>
      <c r="C9" s="161"/>
      <c r="D9" s="24" t="s">
        <v>44</v>
      </c>
      <c r="E9" s="16">
        <f>SUM(E10,E19,E34,E35)</f>
        <v>274759</v>
      </c>
      <c r="F9" s="16">
        <f>SUM(F10,F19,F34,F35)</f>
        <v>292054</v>
      </c>
      <c r="G9" s="16">
        <f t="shared" si="0"/>
        <v>17295</v>
      </c>
    </row>
    <row r="10" spans="1:7" ht="17.25" customHeight="1">
      <c r="A10" s="159" t="s">
        <v>67</v>
      </c>
      <c r="B10" s="160"/>
      <c r="C10" s="161"/>
      <c r="D10" s="24" t="s">
        <v>45</v>
      </c>
      <c r="E10" s="16">
        <f>SUM(E11,E14,E15,E17)</f>
        <v>239494.3</v>
      </c>
      <c r="F10" s="16">
        <f>SUM(F11,F14,F15,F17)</f>
        <v>249194.9</v>
      </c>
      <c r="G10" s="16">
        <f t="shared" si="0"/>
        <v>9700.6000000000058</v>
      </c>
    </row>
    <row r="11" spans="1:7" ht="17.25" customHeight="1">
      <c r="A11" s="164" t="s">
        <v>10</v>
      </c>
      <c r="B11" s="155" t="s">
        <v>5</v>
      </c>
      <c r="C11" s="152"/>
      <c r="D11" s="25" t="s">
        <v>46</v>
      </c>
      <c r="E11" s="17">
        <v>185665.8</v>
      </c>
      <c r="F11" s="17">
        <v>204125.4</v>
      </c>
      <c r="G11" s="17">
        <f t="shared" si="0"/>
        <v>18459.600000000006</v>
      </c>
    </row>
    <row r="12" spans="1:7" ht="40.5" customHeight="1">
      <c r="A12" s="165"/>
      <c r="B12" s="167" t="s">
        <v>48</v>
      </c>
      <c r="C12" s="6" t="s">
        <v>133</v>
      </c>
      <c r="D12" s="25" t="s">
        <v>47</v>
      </c>
      <c r="E12" s="17">
        <v>181561</v>
      </c>
      <c r="F12" s="17">
        <v>198130.8</v>
      </c>
      <c r="G12" s="17">
        <f t="shared" si="0"/>
        <v>16569.799999999988</v>
      </c>
    </row>
    <row r="13" spans="1:7" ht="36">
      <c r="A13" s="165"/>
      <c r="B13" s="168"/>
      <c r="C13" s="6" t="s">
        <v>132</v>
      </c>
      <c r="D13" s="25" t="s">
        <v>58</v>
      </c>
      <c r="E13" s="17">
        <v>994.7</v>
      </c>
      <c r="F13" s="17">
        <v>952.7</v>
      </c>
      <c r="G13" s="17">
        <f t="shared" si="0"/>
        <v>-42</v>
      </c>
    </row>
    <row r="14" spans="1:7" ht="17.25" customHeight="1">
      <c r="A14" s="165"/>
      <c r="B14" s="155" t="s">
        <v>6</v>
      </c>
      <c r="C14" s="152"/>
      <c r="D14" s="25" t="s">
        <v>59</v>
      </c>
      <c r="E14" s="17">
        <v>415</v>
      </c>
      <c r="F14" s="17">
        <v>210</v>
      </c>
      <c r="G14" s="17">
        <f t="shared" si="0"/>
        <v>-205</v>
      </c>
    </row>
    <row r="15" spans="1:7" ht="17.25" customHeight="1">
      <c r="A15" s="165"/>
      <c r="B15" s="155" t="s">
        <v>7</v>
      </c>
      <c r="C15" s="152"/>
      <c r="D15" s="25" t="s">
        <v>60</v>
      </c>
      <c r="E15" s="17">
        <v>20899.5</v>
      </c>
      <c r="F15" s="17">
        <v>17859.5</v>
      </c>
      <c r="G15" s="17">
        <f t="shared" si="0"/>
        <v>-3040</v>
      </c>
    </row>
    <row r="16" spans="1:7" ht="17.25" customHeight="1">
      <c r="A16" s="165"/>
      <c r="B16" s="7" t="s">
        <v>20</v>
      </c>
      <c r="C16" s="7" t="s">
        <v>49</v>
      </c>
      <c r="D16" s="25" t="s">
        <v>61</v>
      </c>
      <c r="E16" s="18">
        <v>17170</v>
      </c>
      <c r="F16" s="17">
        <v>14750</v>
      </c>
      <c r="G16" s="17">
        <f t="shared" si="0"/>
        <v>-2420</v>
      </c>
    </row>
    <row r="17" spans="1:7" ht="30.75" customHeight="1">
      <c r="A17" s="165"/>
      <c r="B17" s="175" t="s">
        <v>68</v>
      </c>
      <c r="C17" s="176"/>
      <c r="D17" s="25" t="s">
        <v>62</v>
      </c>
      <c r="E17" s="17">
        <v>32513.999999999996</v>
      </c>
      <c r="F17" s="17">
        <v>27000</v>
      </c>
      <c r="G17" s="17">
        <f t="shared" si="0"/>
        <v>-5513.9999999999964</v>
      </c>
    </row>
    <row r="18" spans="1:7" ht="17.25" customHeight="1">
      <c r="A18" s="166"/>
      <c r="B18" s="7" t="s">
        <v>20</v>
      </c>
      <c r="C18" s="7" t="s">
        <v>70</v>
      </c>
      <c r="D18" s="25" t="s">
        <v>63</v>
      </c>
      <c r="E18" s="17">
        <v>19986.099999999999</v>
      </c>
      <c r="F18" s="17">
        <v>15140</v>
      </c>
      <c r="G18" s="17">
        <f t="shared" si="0"/>
        <v>-4846.0999999999985</v>
      </c>
    </row>
    <row r="19" spans="1:7" ht="17.25" customHeight="1">
      <c r="A19" s="159" t="s">
        <v>129</v>
      </c>
      <c r="B19" s="160"/>
      <c r="C19" s="161"/>
      <c r="D19" s="24" t="s">
        <v>64</v>
      </c>
      <c r="E19" s="16">
        <f>SUM(E20,E26,E28,E30,E31,E32,E27)</f>
        <v>35264.700000000004</v>
      </c>
      <c r="F19" s="16">
        <f>SUM(F20,F26,F28,F30,F31,F32,F27)</f>
        <v>42859.100000000006</v>
      </c>
      <c r="G19" s="16">
        <f t="shared" si="0"/>
        <v>7594.4000000000015</v>
      </c>
    </row>
    <row r="20" spans="1:7" ht="17.25" customHeight="1">
      <c r="A20" s="164" t="s">
        <v>10</v>
      </c>
      <c r="B20" s="155" t="s">
        <v>9</v>
      </c>
      <c r="C20" s="152"/>
      <c r="D20" s="25" t="s">
        <v>65</v>
      </c>
      <c r="E20" s="17">
        <f>SUM(E21:E25)</f>
        <v>13364.7</v>
      </c>
      <c r="F20" s="17">
        <v>16718.400000000001</v>
      </c>
      <c r="G20" s="17">
        <f t="shared" si="0"/>
        <v>3353.7000000000007</v>
      </c>
    </row>
    <row r="21" spans="1:7" ht="17.25" customHeight="1">
      <c r="A21" s="165"/>
      <c r="B21" s="184" t="s">
        <v>10</v>
      </c>
      <c r="C21" s="7" t="s">
        <v>71</v>
      </c>
      <c r="D21" s="25">
        <v>14</v>
      </c>
      <c r="E21" s="17">
        <v>8890.4</v>
      </c>
      <c r="F21" s="17">
        <v>11090</v>
      </c>
      <c r="G21" s="17">
        <f t="shared" si="0"/>
        <v>2199.6000000000004</v>
      </c>
    </row>
    <row r="22" spans="1:7" ht="17.25" customHeight="1">
      <c r="A22" s="165"/>
      <c r="B22" s="185"/>
      <c r="C22" s="7" t="s">
        <v>72</v>
      </c>
      <c r="D22" s="25">
        <v>15</v>
      </c>
      <c r="E22" s="17">
        <v>1899.2</v>
      </c>
      <c r="F22" s="17">
        <v>2519</v>
      </c>
      <c r="G22" s="17">
        <f t="shared" si="0"/>
        <v>619.79999999999995</v>
      </c>
    </row>
    <row r="23" spans="1:7" ht="17.25" hidden="1" customHeight="1">
      <c r="A23" s="165"/>
      <c r="B23" s="185"/>
      <c r="C23" s="7" t="s">
        <v>69</v>
      </c>
      <c r="D23" s="25">
        <v>16</v>
      </c>
      <c r="E23" s="17">
        <v>0</v>
      </c>
      <c r="F23" s="17">
        <v>0</v>
      </c>
      <c r="G23" s="17">
        <f t="shared" si="0"/>
        <v>0</v>
      </c>
    </row>
    <row r="24" spans="1:7" ht="17.25" customHeight="1">
      <c r="A24" s="165"/>
      <c r="B24" s="185"/>
      <c r="C24" s="7" t="s">
        <v>50</v>
      </c>
      <c r="D24" s="25">
        <v>17</v>
      </c>
      <c r="E24" s="17">
        <v>2341.4</v>
      </c>
      <c r="F24" s="17">
        <v>2971.8</v>
      </c>
      <c r="G24" s="17">
        <f t="shared" si="0"/>
        <v>630.40000000000009</v>
      </c>
    </row>
    <row r="25" spans="1:7" ht="17.25" customHeight="1">
      <c r="A25" s="165"/>
      <c r="B25" s="185"/>
      <c r="C25" s="7" t="s">
        <v>74</v>
      </c>
      <c r="D25" s="25" t="s">
        <v>73</v>
      </c>
      <c r="E25" s="17">
        <v>233.7</v>
      </c>
      <c r="F25" s="17">
        <v>137.6</v>
      </c>
      <c r="G25" s="17">
        <f t="shared" si="0"/>
        <v>-96.1</v>
      </c>
    </row>
    <row r="26" spans="1:7" ht="17.25" customHeight="1">
      <c r="A26" s="165"/>
      <c r="B26" s="182" t="s">
        <v>175</v>
      </c>
      <c r="C26" s="183"/>
      <c r="D26" s="25">
        <v>19</v>
      </c>
      <c r="E26" s="17">
        <v>2752.5</v>
      </c>
      <c r="F26" s="17">
        <v>1813</v>
      </c>
      <c r="G26" s="17">
        <f t="shared" si="0"/>
        <v>-939.5</v>
      </c>
    </row>
    <row r="27" spans="1:7" ht="17.25" customHeight="1">
      <c r="A27" s="165"/>
      <c r="B27" s="182" t="s">
        <v>176</v>
      </c>
      <c r="C27" s="183"/>
      <c r="D27" s="25"/>
      <c r="E27" s="17">
        <v>12420.1</v>
      </c>
      <c r="F27" s="17">
        <v>15913</v>
      </c>
      <c r="G27" s="17">
        <f t="shared" si="0"/>
        <v>3492.8999999999996</v>
      </c>
    </row>
    <row r="28" spans="1:7" ht="17.25" customHeight="1">
      <c r="A28" s="165"/>
      <c r="B28" s="155" t="s">
        <v>11</v>
      </c>
      <c r="C28" s="152"/>
      <c r="D28" s="25" t="s">
        <v>75</v>
      </c>
      <c r="E28" s="17">
        <v>1431</v>
      </c>
      <c r="F28" s="17">
        <v>1164</v>
      </c>
      <c r="G28" s="17">
        <f t="shared" si="0"/>
        <v>-267</v>
      </c>
    </row>
    <row r="29" spans="1:7" ht="17.25" customHeight="1">
      <c r="A29" s="165"/>
      <c r="B29" s="12" t="s">
        <v>20</v>
      </c>
      <c r="C29" s="7" t="s">
        <v>12</v>
      </c>
      <c r="D29" s="25" t="s">
        <v>76</v>
      </c>
      <c r="E29" s="17">
        <v>976.3</v>
      </c>
      <c r="F29" s="17">
        <v>842</v>
      </c>
      <c r="G29" s="17">
        <f t="shared" si="0"/>
        <v>-134.29999999999995</v>
      </c>
    </row>
    <row r="30" spans="1:7" ht="17.25" customHeight="1">
      <c r="A30" s="165"/>
      <c r="B30" s="155" t="s">
        <v>13</v>
      </c>
      <c r="C30" s="152"/>
      <c r="D30" s="25" t="s">
        <v>77</v>
      </c>
      <c r="E30" s="17">
        <v>1525.7</v>
      </c>
      <c r="F30" s="17">
        <v>2529</v>
      </c>
      <c r="G30" s="17">
        <f t="shared" si="0"/>
        <v>1003.3</v>
      </c>
    </row>
    <row r="31" spans="1:7" ht="17.25" customHeight="1">
      <c r="A31" s="165"/>
      <c r="B31" s="155" t="s">
        <v>14</v>
      </c>
      <c r="C31" s="152"/>
      <c r="D31" s="25" t="s">
        <v>78</v>
      </c>
      <c r="E31" s="17">
        <v>2634.5</v>
      </c>
      <c r="F31" s="17">
        <v>3011.7</v>
      </c>
      <c r="G31" s="17">
        <f t="shared" si="0"/>
        <v>377.19999999999982</v>
      </c>
    </row>
    <row r="32" spans="1:7" ht="17.25" customHeight="1">
      <c r="A32" s="165"/>
      <c r="B32" s="155" t="s">
        <v>8</v>
      </c>
      <c r="C32" s="152"/>
      <c r="D32" s="25" t="s">
        <v>79</v>
      </c>
      <c r="E32" s="17">
        <v>1136.1999999999998</v>
      </c>
      <c r="F32" s="17">
        <v>1710</v>
      </c>
      <c r="G32" s="17">
        <f t="shared" si="0"/>
        <v>573.80000000000018</v>
      </c>
    </row>
    <row r="33" spans="1:7" ht="17.25" customHeight="1">
      <c r="A33" s="166"/>
      <c r="B33" s="7" t="s">
        <v>20</v>
      </c>
      <c r="C33" s="7" t="s">
        <v>70</v>
      </c>
      <c r="D33" s="25" t="s">
        <v>80</v>
      </c>
      <c r="E33" s="17">
        <v>1111.1999999999998</v>
      </c>
      <c r="F33" s="17">
        <v>1710</v>
      </c>
      <c r="G33" s="17">
        <f t="shared" si="0"/>
        <v>598.80000000000018</v>
      </c>
    </row>
    <row r="34" spans="1:7" ht="17.25" customHeight="1">
      <c r="A34" s="150" t="s">
        <v>15</v>
      </c>
      <c r="B34" s="151"/>
      <c r="C34" s="152"/>
      <c r="D34" s="25" t="s">
        <v>81</v>
      </c>
      <c r="E34" s="18">
        <v>0</v>
      </c>
      <c r="F34" s="17">
        <v>0</v>
      </c>
      <c r="G34" s="17">
        <f t="shared" si="0"/>
        <v>0</v>
      </c>
    </row>
    <row r="35" spans="1:7" ht="17.25" customHeight="1">
      <c r="A35" s="150" t="s">
        <v>16</v>
      </c>
      <c r="B35" s="151"/>
      <c r="C35" s="152"/>
      <c r="D35" s="25" t="s">
        <v>82</v>
      </c>
      <c r="E35" s="18">
        <v>0</v>
      </c>
      <c r="F35" s="17">
        <v>0</v>
      </c>
      <c r="G35" s="17">
        <f t="shared" si="0"/>
        <v>0</v>
      </c>
    </row>
    <row r="36" spans="1:7" ht="17.25" customHeight="1">
      <c r="A36" s="150" t="s">
        <v>130</v>
      </c>
      <c r="B36" s="151"/>
      <c r="C36" s="152"/>
      <c r="D36" s="25" t="s">
        <v>83</v>
      </c>
      <c r="E36" s="17">
        <f>SUM(E37:E38)</f>
        <v>26736.9</v>
      </c>
      <c r="F36" s="17">
        <f>SUM(F37:F38)</f>
        <v>28429</v>
      </c>
      <c r="G36" s="17">
        <f t="shared" si="0"/>
        <v>1692.0999999999985</v>
      </c>
    </row>
    <row r="37" spans="1:7" ht="17.25" customHeight="1">
      <c r="A37" s="150" t="s">
        <v>17</v>
      </c>
      <c r="B37" s="151"/>
      <c r="C37" s="152"/>
      <c r="D37" s="25" t="s">
        <v>84</v>
      </c>
      <c r="E37" s="17">
        <v>786.69999999999993</v>
      </c>
      <c r="F37" s="17">
        <v>790</v>
      </c>
      <c r="G37" s="17">
        <f t="shared" si="0"/>
        <v>3.3000000000000682</v>
      </c>
    </row>
    <row r="38" spans="1:7" ht="17.25" customHeight="1">
      <c r="A38" s="150" t="s">
        <v>131</v>
      </c>
      <c r="B38" s="151"/>
      <c r="C38" s="152"/>
      <c r="D38" s="25" t="s">
        <v>85</v>
      </c>
      <c r="E38" s="17">
        <f>SUM(E39:E40)</f>
        <v>25950.2</v>
      </c>
      <c r="F38" s="17">
        <f>SUM(F39:F40)</f>
        <v>27639</v>
      </c>
      <c r="G38" s="17">
        <f t="shared" si="0"/>
        <v>1688.7999999999993</v>
      </c>
    </row>
    <row r="39" spans="1:7" ht="17.25" customHeight="1">
      <c r="A39" s="179" t="s">
        <v>10</v>
      </c>
      <c r="B39" s="155" t="s">
        <v>18</v>
      </c>
      <c r="C39" s="152"/>
      <c r="D39" s="25" t="s">
        <v>86</v>
      </c>
      <c r="E39" s="17">
        <v>2.6999999999999997</v>
      </c>
      <c r="F39" s="17">
        <v>1760.0000000000002</v>
      </c>
      <c r="G39" s="17">
        <f t="shared" si="0"/>
        <v>1757.3000000000002</v>
      </c>
    </row>
    <row r="40" spans="1:7" ht="17.25" customHeight="1">
      <c r="A40" s="180"/>
      <c r="B40" s="155" t="s">
        <v>19</v>
      </c>
      <c r="C40" s="152"/>
      <c r="D40" s="25" t="s">
        <v>87</v>
      </c>
      <c r="E40" s="18">
        <v>25947.5</v>
      </c>
      <c r="F40" s="17">
        <v>25879</v>
      </c>
      <c r="G40" s="17">
        <f t="shared" ref="G40:G71" si="1">F40-E40</f>
        <v>-68.5</v>
      </c>
    </row>
    <row r="41" spans="1:7" ht="36">
      <c r="A41" s="180"/>
      <c r="B41" s="177" t="s">
        <v>20</v>
      </c>
      <c r="C41" s="6" t="s">
        <v>21</v>
      </c>
      <c r="D41" s="25" t="s">
        <v>88</v>
      </c>
      <c r="E41" s="18">
        <v>20344</v>
      </c>
      <c r="F41" s="17">
        <v>20344</v>
      </c>
      <c r="G41" s="17">
        <f t="shared" si="1"/>
        <v>0</v>
      </c>
    </row>
    <row r="42" spans="1:7" ht="36">
      <c r="A42" s="181"/>
      <c r="B42" s="178"/>
      <c r="C42" s="6" t="s">
        <v>146</v>
      </c>
      <c r="D42" s="25" t="s">
        <v>89</v>
      </c>
      <c r="E42" s="17">
        <v>3.5</v>
      </c>
      <c r="F42" s="17">
        <v>4</v>
      </c>
      <c r="G42" s="17">
        <f t="shared" si="1"/>
        <v>0.5</v>
      </c>
    </row>
    <row r="43" spans="1:7" s="8" customFormat="1" ht="17.25" customHeight="1">
      <c r="A43" s="159" t="s">
        <v>164</v>
      </c>
      <c r="B43" s="160"/>
      <c r="C43" s="161"/>
      <c r="D43" s="24" t="s">
        <v>90</v>
      </c>
      <c r="E43" s="16">
        <f>SUM(E44,E77)</f>
        <v>315651.50000000006</v>
      </c>
      <c r="F43" s="16">
        <f>SUM(F44,F77)</f>
        <v>330795.5</v>
      </c>
      <c r="G43" s="16">
        <f t="shared" si="1"/>
        <v>15143.999999999942</v>
      </c>
    </row>
    <row r="44" spans="1:7" s="8" customFormat="1" ht="17.25" customHeight="1">
      <c r="A44" s="159" t="s">
        <v>165</v>
      </c>
      <c r="B44" s="160"/>
      <c r="C44" s="161"/>
      <c r="D44" s="24" t="s">
        <v>91</v>
      </c>
      <c r="E44" s="16">
        <f>E64</f>
        <v>312433.10000000003</v>
      </c>
      <c r="F44" s="16">
        <f>F64</f>
        <v>327790.5</v>
      </c>
      <c r="G44" s="16">
        <f t="shared" si="1"/>
        <v>15357.399999999965</v>
      </c>
    </row>
    <row r="45" spans="1:7" ht="17.25" customHeight="1">
      <c r="A45" s="150" t="s">
        <v>22</v>
      </c>
      <c r="B45" s="151"/>
      <c r="C45" s="152"/>
      <c r="D45" s="25" t="s">
        <v>92</v>
      </c>
      <c r="E45" s="17">
        <v>24198.400000000001</v>
      </c>
      <c r="F45" s="17">
        <v>24148</v>
      </c>
      <c r="G45" s="17">
        <f t="shared" si="1"/>
        <v>-50.400000000001455</v>
      </c>
    </row>
    <row r="46" spans="1:7" ht="17.25" customHeight="1">
      <c r="A46" s="150" t="s">
        <v>23</v>
      </c>
      <c r="B46" s="151"/>
      <c r="C46" s="152"/>
      <c r="D46" s="25" t="s">
        <v>93</v>
      </c>
      <c r="E46" s="17">
        <v>30280.999999999996</v>
      </c>
      <c r="F46" s="17">
        <v>32595.999999999996</v>
      </c>
      <c r="G46" s="17">
        <f t="shared" si="1"/>
        <v>2315</v>
      </c>
    </row>
    <row r="47" spans="1:7" ht="17.25" customHeight="1">
      <c r="A47" s="194" t="s">
        <v>24</v>
      </c>
      <c r="B47" s="195"/>
      <c r="C47" s="196"/>
      <c r="D47" s="25" t="s">
        <v>94</v>
      </c>
      <c r="E47" s="17">
        <v>15077.5</v>
      </c>
      <c r="F47" s="17">
        <v>16392</v>
      </c>
      <c r="G47" s="17">
        <f t="shared" si="1"/>
        <v>1314.5</v>
      </c>
    </row>
    <row r="48" spans="1:7" ht="17.25" customHeight="1">
      <c r="A48" s="150" t="s">
        <v>25</v>
      </c>
      <c r="B48" s="151"/>
      <c r="C48" s="152"/>
      <c r="D48" s="25" t="s">
        <v>95</v>
      </c>
      <c r="E48" s="17">
        <v>14135.199999999999</v>
      </c>
      <c r="F48" s="17">
        <f>16236-700</f>
        <v>15536</v>
      </c>
      <c r="G48" s="17">
        <f t="shared" si="1"/>
        <v>1400.8000000000011</v>
      </c>
    </row>
    <row r="49" spans="1:7" ht="17.25" customHeight="1">
      <c r="A49" s="150" t="s">
        <v>26</v>
      </c>
      <c r="B49" s="151"/>
      <c r="C49" s="152"/>
      <c r="D49" s="25" t="s">
        <v>96</v>
      </c>
      <c r="E49" s="17">
        <v>100.1</v>
      </c>
      <c r="F49" s="17">
        <v>100</v>
      </c>
      <c r="G49" s="17">
        <f t="shared" si="1"/>
        <v>-9.9999999999994316E-2</v>
      </c>
    </row>
    <row r="50" spans="1:7" ht="17.25" customHeight="1">
      <c r="A50" s="150" t="s">
        <v>27</v>
      </c>
      <c r="B50" s="151"/>
      <c r="C50" s="152"/>
      <c r="D50" s="25" t="s">
        <v>97</v>
      </c>
      <c r="E50" s="17">
        <v>169945.90000000002</v>
      </c>
      <c r="F50" s="17">
        <v>178687</v>
      </c>
      <c r="G50" s="17">
        <f t="shared" si="1"/>
        <v>8741.0999999999767</v>
      </c>
    </row>
    <row r="51" spans="1:7" ht="17.25" customHeight="1">
      <c r="A51" s="198" t="s">
        <v>51</v>
      </c>
      <c r="B51" s="155" t="s">
        <v>52</v>
      </c>
      <c r="C51" s="152"/>
      <c r="D51" s="25" t="s">
        <v>98</v>
      </c>
      <c r="E51" s="17">
        <v>157775.30000000002</v>
      </c>
      <c r="F51" s="17">
        <v>166516</v>
      </c>
      <c r="G51" s="17">
        <f t="shared" si="1"/>
        <v>8740.6999999999825</v>
      </c>
    </row>
    <row r="52" spans="1:7" ht="17.25" customHeight="1">
      <c r="A52" s="200"/>
      <c r="B52" s="7" t="s">
        <v>20</v>
      </c>
      <c r="C52" s="7" t="s">
        <v>53</v>
      </c>
      <c r="D52" s="25" t="s">
        <v>99</v>
      </c>
      <c r="E52" s="18">
        <v>146309.70000000001</v>
      </c>
      <c r="F52" s="17">
        <v>154079</v>
      </c>
      <c r="G52" s="18">
        <f t="shared" si="1"/>
        <v>7769.2999999999884</v>
      </c>
    </row>
    <row r="53" spans="1:7" ht="17.25" customHeight="1">
      <c r="A53" s="150" t="s">
        <v>28</v>
      </c>
      <c r="B53" s="151"/>
      <c r="C53" s="152"/>
      <c r="D53" s="25" t="s">
        <v>100</v>
      </c>
      <c r="E53" s="17">
        <v>48845.299999999988</v>
      </c>
      <c r="F53" s="17">
        <v>50324.69999999999</v>
      </c>
      <c r="G53" s="17">
        <f t="shared" si="1"/>
        <v>1479.4000000000015</v>
      </c>
    </row>
    <row r="54" spans="1:7" ht="17.25" customHeight="1">
      <c r="A54" s="198" t="s">
        <v>20</v>
      </c>
      <c r="B54" s="155" t="s">
        <v>29</v>
      </c>
      <c r="C54" s="152"/>
      <c r="D54" s="25" t="s">
        <v>101</v>
      </c>
      <c r="E54" s="17">
        <v>29304.899999999998</v>
      </c>
      <c r="F54" s="17">
        <v>30684</v>
      </c>
      <c r="G54" s="17">
        <f t="shared" si="1"/>
        <v>1379.1000000000022</v>
      </c>
    </row>
    <row r="55" spans="1:7" ht="17.25" customHeight="1">
      <c r="A55" s="199"/>
      <c r="B55" s="155" t="s">
        <v>135</v>
      </c>
      <c r="C55" s="152"/>
      <c r="D55" s="25" t="s">
        <v>102</v>
      </c>
      <c r="E55" s="17">
        <v>8729.4</v>
      </c>
      <c r="F55" s="17">
        <v>8603</v>
      </c>
      <c r="G55" s="17">
        <f t="shared" si="1"/>
        <v>-126.39999999999964</v>
      </c>
    </row>
    <row r="56" spans="1:7" ht="25.5" customHeight="1">
      <c r="A56" s="199"/>
      <c r="B56" s="175" t="s">
        <v>136</v>
      </c>
      <c r="C56" s="176"/>
      <c r="D56" s="25" t="s">
        <v>103</v>
      </c>
      <c r="E56" s="17">
        <v>7723.2</v>
      </c>
      <c r="F56" s="17">
        <v>7947.7000000000007</v>
      </c>
      <c r="G56" s="17">
        <f t="shared" si="1"/>
        <v>224.50000000000091</v>
      </c>
    </row>
    <row r="57" spans="1:7" ht="25.5" customHeight="1">
      <c r="A57" s="199"/>
      <c r="B57" s="175" t="s">
        <v>147</v>
      </c>
      <c r="C57" s="176"/>
      <c r="D57" s="25" t="s">
        <v>104</v>
      </c>
      <c r="E57" s="17">
        <v>0</v>
      </c>
      <c r="F57" s="17">
        <v>0</v>
      </c>
      <c r="G57" s="17">
        <f t="shared" si="1"/>
        <v>0</v>
      </c>
    </row>
    <row r="58" spans="1:7" ht="29.25" customHeight="1">
      <c r="A58" s="200"/>
      <c r="B58" s="175" t="s">
        <v>30</v>
      </c>
      <c r="C58" s="176"/>
      <c r="D58" s="25" t="s">
        <v>105</v>
      </c>
      <c r="E58" s="17">
        <v>92.9</v>
      </c>
      <c r="F58" s="17">
        <v>95</v>
      </c>
      <c r="G58" s="17">
        <f t="shared" si="1"/>
        <v>2.0999999999999943</v>
      </c>
    </row>
    <row r="59" spans="1:7" ht="17.25" customHeight="1">
      <c r="A59" s="150" t="s">
        <v>31</v>
      </c>
      <c r="B59" s="151"/>
      <c r="C59" s="152"/>
      <c r="D59" s="25" t="s">
        <v>106</v>
      </c>
      <c r="E59" s="17">
        <v>25032.2</v>
      </c>
      <c r="F59" s="17">
        <v>27908.800000000017</v>
      </c>
      <c r="G59" s="17">
        <f t="shared" si="1"/>
        <v>2876.6000000000167</v>
      </c>
    </row>
    <row r="60" spans="1:7" ht="17.25" customHeight="1">
      <c r="A60" s="153" t="s">
        <v>20</v>
      </c>
      <c r="B60" s="155" t="s">
        <v>32</v>
      </c>
      <c r="C60" s="152"/>
      <c r="D60" s="25" t="s">
        <v>107</v>
      </c>
      <c r="E60" s="17">
        <v>4897</v>
      </c>
      <c r="F60" s="17">
        <v>4311</v>
      </c>
      <c r="G60" s="17">
        <f t="shared" si="1"/>
        <v>-586</v>
      </c>
    </row>
    <row r="61" spans="1:7" ht="17.25" customHeight="1">
      <c r="A61" s="154"/>
      <c r="B61" s="155" t="s">
        <v>33</v>
      </c>
      <c r="C61" s="152"/>
      <c r="D61" s="25" t="s">
        <v>108</v>
      </c>
      <c r="E61" s="17">
        <v>6036.9999999999991</v>
      </c>
      <c r="F61" s="17">
        <v>6036.9999999999991</v>
      </c>
      <c r="G61" s="17">
        <f t="shared" si="1"/>
        <v>0</v>
      </c>
    </row>
    <row r="62" spans="1:7" ht="17.25" customHeight="1">
      <c r="A62" s="150" t="s">
        <v>166</v>
      </c>
      <c r="B62" s="151"/>
      <c r="C62" s="152"/>
      <c r="D62" s="25" t="s">
        <v>109</v>
      </c>
      <c r="E62" s="17">
        <f>SUM(E45,E46,E48,E49,E50,E53,E59)</f>
        <v>312538.10000000003</v>
      </c>
      <c r="F62" s="17">
        <f>SUM(F45,F46,F48,F49,F50,F53,F59)</f>
        <v>329300.5</v>
      </c>
      <c r="G62" s="17">
        <f t="shared" si="1"/>
        <v>16762.399999999965</v>
      </c>
    </row>
    <row r="63" spans="1:7" ht="17.25" customHeight="1">
      <c r="A63" s="150" t="s">
        <v>34</v>
      </c>
      <c r="B63" s="151"/>
      <c r="C63" s="152"/>
      <c r="D63" s="25" t="s">
        <v>110</v>
      </c>
      <c r="E63" s="17">
        <v>-105</v>
      </c>
      <c r="F63" s="17">
        <v>-1510</v>
      </c>
      <c r="G63" s="17">
        <f t="shared" si="1"/>
        <v>-1405</v>
      </c>
    </row>
    <row r="64" spans="1:7" ht="17.25" customHeight="1">
      <c r="A64" s="150" t="s">
        <v>167</v>
      </c>
      <c r="B64" s="151"/>
      <c r="C64" s="152"/>
      <c r="D64" s="25" t="s">
        <v>111</v>
      </c>
      <c r="E64" s="19">
        <f>IF(SUM(E62:E63)=SUM(E67,E72,E73),SUM(E62:E63),"0,0")</f>
        <v>312433.10000000003</v>
      </c>
      <c r="F64" s="19">
        <f>IF(SUM(F62:F63)=SUM(F67,F72,F73),SUM(F62:F63),"0,0")</f>
        <v>327790.5</v>
      </c>
      <c r="G64" s="19">
        <f t="shared" si="1"/>
        <v>15357.399999999965</v>
      </c>
    </row>
    <row r="65" spans="1:7" ht="17.25" customHeight="1">
      <c r="A65" s="150" t="s">
        <v>137</v>
      </c>
      <c r="B65" s="151"/>
      <c r="C65" s="152"/>
      <c r="D65" s="25" t="s">
        <v>112</v>
      </c>
      <c r="E65" s="19">
        <f>E11</f>
        <v>185665.8</v>
      </c>
      <c r="F65" s="19">
        <v>204125.4</v>
      </c>
      <c r="G65" s="19">
        <f t="shared" si="1"/>
        <v>18459.600000000006</v>
      </c>
    </row>
    <row r="66" spans="1:7" ht="17.25" customHeight="1">
      <c r="A66" s="150" t="s">
        <v>138</v>
      </c>
      <c r="B66" s="151"/>
      <c r="C66" s="152"/>
      <c r="D66" s="25" t="s">
        <v>113</v>
      </c>
      <c r="E66" s="19">
        <f>E67-E65</f>
        <v>90979.799999999988</v>
      </c>
      <c r="F66" s="17">
        <f>81437.8-700</f>
        <v>80737.8</v>
      </c>
      <c r="G66" s="19">
        <f t="shared" si="1"/>
        <v>-10241.999999999985</v>
      </c>
    </row>
    <row r="67" spans="1:7" ht="17.25" customHeight="1">
      <c r="A67" s="150" t="s">
        <v>139</v>
      </c>
      <c r="B67" s="151"/>
      <c r="C67" s="152"/>
      <c r="D67" s="25" t="s">
        <v>114</v>
      </c>
      <c r="E67" s="18">
        <v>276645.59999999998</v>
      </c>
      <c r="F67" s="17">
        <f>285563.2-700</f>
        <v>284863.2</v>
      </c>
      <c r="G67" s="19">
        <f t="shared" si="1"/>
        <v>8217.6000000000349</v>
      </c>
    </row>
    <row r="68" spans="1:7" ht="17.25" customHeight="1">
      <c r="A68" s="153" t="s">
        <v>20</v>
      </c>
      <c r="B68" s="155" t="s">
        <v>140</v>
      </c>
      <c r="C68" s="152"/>
      <c r="D68" s="25" t="s">
        <v>115</v>
      </c>
      <c r="E68" s="19">
        <v>212977.4</v>
      </c>
      <c r="F68" s="17">
        <v>224315</v>
      </c>
      <c r="G68" s="19">
        <f t="shared" si="1"/>
        <v>11337.600000000006</v>
      </c>
    </row>
    <row r="69" spans="1:7" ht="17.25" customHeight="1">
      <c r="A69" s="154"/>
      <c r="B69" s="155" t="s">
        <v>141</v>
      </c>
      <c r="C69" s="152"/>
      <c r="D69" s="25" t="s">
        <v>116</v>
      </c>
      <c r="E69" s="19">
        <f>E16</f>
        <v>17170</v>
      </c>
      <c r="F69" s="17">
        <v>14750</v>
      </c>
      <c r="G69" s="19">
        <f t="shared" si="1"/>
        <v>-2420</v>
      </c>
    </row>
    <row r="70" spans="1:7" ht="17.25" customHeight="1">
      <c r="A70" s="150" t="s">
        <v>142</v>
      </c>
      <c r="B70" s="151"/>
      <c r="C70" s="152"/>
      <c r="D70" s="25" t="s">
        <v>117</v>
      </c>
      <c r="E70" s="19">
        <f>E20</f>
        <v>13364.7</v>
      </c>
      <c r="F70" s="17">
        <v>16718.400000000001</v>
      </c>
      <c r="G70" s="19">
        <f t="shared" si="1"/>
        <v>3353.7000000000007</v>
      </c>
    </row>
    <row r="71" spans="1:7" ht="17.25" customHeight="1">
      <c r="A71" s="150" t="s">
        <v>143</v>
      </c>
      <c r="B71" s="151"/>
      <c r="C71" s="152"/>
      <c r="D71" s="25" t="s">
        <v>118</v>
      </c>
      <c r="E71" s="19">
        <f>E72-E70</f>
        <v>22422.799999999999</v>
      </c>
      <c r="F71" s="17">
        <v>26208.9</v>
      </c>
      <c r="G71" s="19">
        <f t="shared" si="1"/>
        <v>3786.1000000000022</v>
      </c>
    </row>
    <row r="72" spans="1:7" ht="17.25" customHeight="1">
      <c r="A72" s="150" t="s">
        <v>145</v>
      </c>
      <c r="B72" s="151"/>
      <c r="C72" s="152"/>
      <c r="D72" s="25" t="s">
        <v>119</v>
      </c>
      <c r="E72" s="18">
        <v>35787.5</v>
      </c>
      <c r="F72" s="17">
        <v>42927.3</v>
      </c>
      <c r="G72" s="19">
        <f t="shared" ref="G72:G74" si="2">F72-E72</f>
        <v>7139.8000000000029</v>
      </c>
    </row>
    <row r="73" spans="1:7" ht="17.25" customHeight="1">
      <c r="A73" s="150" t="s">
        <v>144</v>
      </c>
      <c r="B73" s="151"/>
      <c r="C73" s="152"/>
      <c r="D73" s="25" t="s">
        <v>120</v>
      </c>
      <c r="E73" s="19">
        <v>0</v>
      </c>
      <c r="F73" s="17">
        <v>0</v>
      </c>
      <c r="G73" s="19">
        <f t="shared" si="2"/>
        <v>0</v>
      </c>
    </row>
    <row r="74" spans="1:7" ht="17.25" hidden="1" customHeight="1">
      <c r="A74" s="191" t="s">
        <v>10</v>
      </c>
      <c r="B74" s="189" t="s">
        <v>35</v>
      </c>
      <c r="C74" s="190"/>
      <c r="D74" s="26" t="s">
        <v>108</v>
      </c>
      <c r="E74" s="20">
        <v>254726.3</v>
      </c>
      <c r="F74" s="20">
        <v>285563.2</v>
      </c>
      <c r="G74" s="20">
        <f t="shared" si="2"/>
        <v>30836.900000000023</v>
      </c>
    </row>
    <row r="75" spans="1:7" ht="17.25" hidden="1" customHeight="1">
      <c r="A75" s="192"/>
      <c r="B75" s="189" t="s">
        <v>36</v>
      </c>
      <c r="C75" s="190"/>
      <c r="D75" s="26" t="s">
        <v>109</v>
      </c>
      <c r="E75" s="20">
        <v>33303.9</v>
      </c>
      <c r="F75" s="20">
        <v>35154</v>
      </c>
      <c r="G75" s="20">
        <f>F72-E75</f>
        <v>9623.4000000000015</v>
      </c>
    </row>
    <row r="76" spans="1:7" ht="17.25" hidden="1" customHeight="1">
      <c r="A76" s="193"/>
      <c r="B76" s="189" t="s">
        <v>37</v>
      </c>
      <c r="C76" s="190"/>
      <c r="D76" s="26" t="s">
        <v>110</v>
      </c>
      <c r="E76" s="20">
        <v>0</v>
      </c>
      <c r="F76" s="20">
        <v>0</v>
      </c>
      <c r="G76" s="20">
        <f t="shared" ref="G76:G95" si="3">F76-E76</f>
        <v>0</v>
      </c>
    </row>
    <row r="77" spans="1:7" s="8" customFormat="1" ht="17.25" customHeight="1">
      <c r="A77" s="159" t="s">
        <v>168</v>
      </c>
      <c r="B77" s="160"/>
      <c r="C77" s="161"/>
      <c r="D77" s="24" t="s">
        <v>121</v>
      </c>
      <c r="E77" s="16">
        <f>SUM(E78:E79)</f>
        <v>3218.4</v>
      </c>
      <c r="F77" s="16">
        <f>SUM(F78:F79)</f>
        <v>3005</v>
      </c>
      <c r="G77" s="16">
        <f t="shared" si="3"/>
        <v>-213.40000000000009</v>
      </c>
    </row>
    <row r="78" spans="1:7" ht="17.25" customHeight="1">
      <c r="A78" s="150" t="s">
        <v>38</v>
      </c>
      <c r="B78" s="151"/>
      <c r="C78" s="152"/>
      <c r="D78" s="25" t="s">
        <v>122</v>
      </c>
      <c r="E78" s="17">
        <v>528.4</v>
      </c>
      <c r="F78" s="17">
        <v>530</v>
      </c>
      <c r="G78" s="17">
        <f t="shared" si="3"/>
        <v>1.6000000000000227</v>
      </c>
    </row>
    <row r="79" spans="1:7" ht="17.25" customHeight="1">
      <c r="A79" s="150" t="s">
        <v>169</v>
      </c>
      <c r="B79" s="151"/>
      <c r="C79" s="152"/>
      <c r="D79" s="25" t="s">
        <v>123</v>
      </c>
      <c r="E79" s="17">
        <f>SUM(E80:E81)</f>
        <v>2690</v>
      </c>
      <c r="F79" s="17">
        <v>2475</v>
      </c>
      <c r="G79" s="17">
        <f t="shared" si="3"/>
        <v>-215</v>
      </c>
    </row>
    <row r="80" spans="1:7" ht="17.25" customHeight="1">
      <c r="A80" s="179" t="s">
        <v>10</v>
      </c>
      <c r="B80" s="155" t="s">
        <v>39</v>
      </c>
      <c r="C80" s="152"/>
      <c r="D80" s="25" t="s">
        <v>124</v>
      </c>
      <c r="E80" s="18">
        <v>0</v>
      </c>
      <c r="F80" s="17">
        <v>0</v>
      </c>
      <c r="G80" s="17">
        <f t="shared" si="3"/>
        <v>0</v>
      </c>
    </row>
    <row r="81" spans="1:7" ht="17.25" customHeight="1">
      <c r="A81" s="180"/>
      <c r="B81" s="155" t="s">
        <v>40</v>
      </c>
      <c r="C81" s="152"/>
      <c r="D81" s="25" t="s">
        <v>125</v>
      </c>
      <c r="E81" s="17">
        <v>2690</v>
      </c>
      <c r="F81" s="17">
        <v>2475</v>
      </c>
      <c r="G81" s="17">
        <f t="shared" si="3"/>
        <v>-215</v>
      </c>
    </row>
    <row r="82" spans="1:7" ht="36.75" customHeight="1">
      <c r="A82" s="181"/>
      <c r="B82" s="197" t="s">
        <v>148</v>
      </c>
      <c r="C82" s="176"/>
      <c r="D82" s="25" t="s">
        <v>126</v>
      </c>
      <c r="E82" s="18">
        <v>185.20000000000002</v>
      </c>
      <c r="F82" s="17">
        <v>185</v>
      </c>
      <c r="G82" s="17">
        <f t="shared" si="3"/>
        <v>-0.20000000000001705</v>
      </c>
    </row>
    <row r="83" spans="1:7" s="8" customFormat="1" ht="17.25" customHeight="1">
      <c r="A83" s="159" t="s">
        <v>170</v>
      </c>
      <c r="B83" s="160"/>
      <c r="C83" s="161"/>
      <c r="D83" s="24" t="s">
        <v>151</v>
      </c>
      <c r="E83" s="16">
        <f>E8-E43</f>
        <v>-14155.600000000035</v>
      </c>
      <c r="F83" s="16">
        <f>F8-F43</f>
        <v>-10312.5</v>
      </c>
      <c r="G83" s="16">
        <f t="shared" si="3"/>
        <v>3843.1000000000349</v>
      </c>
    </row>
    <row r="84" spans="1:7" ht="17.25" customHeight="1">
      <c r="A84" s="150" t="s">
        <v>54</v>
      </c>
      <c r="B84" s="151"/>
      <c r="C84" s="152"/>
      <c r="D84" s="25" t="s">
        <v>152</v>
      </c>
      <c r="E84" s="17">
        <v>192.9</v>
      </c>
      <c r="F84" s="17">
        <v>192.9</v>
      </c>
      <c r="G84" s="17">
        <f t="shared" si="3"/>
        <v>0</v>
      </c>
    </row>
    <row r="85" spans="1:7" ht="17.25" customHeight="1">
      <c r="A85" s="194" t="s">
        <v>149</v>
      </c>
      <c r="B85" s="195"/>
      <c r="C85" s="196"/>
      <c r="D85" s="25" t="s">
        <v>153</v>
      </c>
      <c r="E85" s="17">
        <v>162.30000000000001</v>
      </c>
      <c r="F85" s="17">
        <v>162.30000000000001</v>
      </c>
      <c r="G85" s="17">
        <f t="shared" si="3"/>
        <v>0</v>
      </c>
    </row>
    <row r="86" spans="1:7" ht="17.25" customHeight="1">
      <c r="A86" s="150" t="s">
        <v>55</v>
      </c>
      <c r="B86" s="151"/>
      <c r="C86" s="152"/>
      <c r="D86" s="25" t="s">
        <v>154</v>
      </c>
      <c r="E86" s="17">
        <v>1129.5999999999999</v>
      </c>
      <c r="F86" s="17">
        <v>1129.5999999999999</v>
      </c>
      <c r="G86" s="17">
        <f t="shared" si="3"/>
        <v>0</v>
      </c>
    </row>
    <row r="87" spans="1:7" ht="17.25" customHeight="1">
      <c r="A87" s="194" t="s">
        <v>150</v>
      </c>
      <c r="B87" s="195"/>
      <c r="C87" s="196"/>
      <c r="D87" s="25" t="s">
        <v>155</v>
      </c>
      <c r="E87" s="19">
        <v>891.3</v>
      </c>
      <c r="F87" s="17">
        <v>891.3</v>
      </c>
      <c r="G87" s="17">
        <f t="shared" si="3"/>
        <v>0</v>
      </c>
    </row>
    <row r="88" spans="1:7" s="8" customFormat="1" ht="17.25" customHeight="1">
      <c r="A88" s="159" t="s">
        <v>171</v>
      </c>
      <c r="B88" s="160"/>
      <c r="C88" s="161"/>
      <c r="D88" s="24" t="s">
        <v>156</v>
      </c>
      <c r="E88" s="16">
        <f>E83+E84-E86</f>
        <v>-15092.300000000036</v>
      </c>
      <c r="F88" s="16">
        <f>F83+F84-F86</f>
        <v>-11249.2</v>
      </c>
      <c r="G88" s="16">
        <f t="shared" si="3"/>
        <v>3843.1000000000349</v>
      </c>
    </row>
    <row r="89" spans="1:7" ht="17.25" customHeight="1">
      <c r="A89" s="150" t="s">
        <v>172</v>
      </c>
      <c r="B89" s="151"/>
      <c r="C89" s="152"/>
      <c r="D89" s="25" t="s">
        <v>157</v>
      </c>
      <c r="E89" s="17">
        <f>E90-E91</f>
        <v>0</v>
      </c>
      <c r="F89" s="17">
        <f>F90-F91</f>
        <v>0</v>
      </c>
      <c r="G89" s="17">
        <f t="shared" si="3"/>
        <v>0</v>
      </c>
    </row>
    <row r="90" spans="1:7" ht="17.25" customHeight="1">
      <c r="A90" s="150" t="s">
        <v>41</v>
      </c>
      <c r="B90" s="151"/>
      <c r="C90" s="152"/>
      <c r="D90" s="25" t="s">
        <v>158</v>
      </c>
      <c r="E90" s="18">
        <v>0</v>
      </c>
      <c r="F90" s="17">
        <v>0</v>
      </c>
      <c r="G90" s="17">
        <f t="shared" si="3"/>
        <v>0</v>
      </c>
    </row>
    <row r="91" spans="1:7" ht="17.25" customHeight="1">
      <c r="A91" s="150" t="s">
        <v>42</v>
      </c>
      <c r="B91" s="151"/>
      <c r="C91" s="152"/>
      <c r="D91" s="25" t="s">
        <v>159</v>
      </c>
      <c r="E91" s="18">
        <v>0</v>
      </c>
      <c r="F91" s="17">
        <v>0</v>
      </c>
      <c r="G91" s="17">
        <f t="shared" si="3"/>
        <v>0</v>
      </c>
    </row>
    <row r="92" spans="1:7" s="8" customFormat="1" ht="17.25" customHeight="1">
      <c r="A92" s="159" t="s">
        <v>173</v>
      </c>
      <c r="B92" s="160"/>
      <c r="C92" s="161"/>
      <c r="D92" s="24" t="s">
        <v>160</v>
      </c>
      <c r="E92" s="16">
        <f>E88+E89</f>
        <v>-15092.300000000036</v>
      </c>
      <c r="F92" s="16">
        <f>F88+F89</f>
        <v>-11249.2</v>
      </c>
      <c r="G92" s="16">
        <f t="shared" si="3"/>
        <v>3843.1000000000349</v>
      </c>
    </row>
    <row r="93" spans="1:7" ht="17.25" customHeight="1">
      <c r="A93" s="150" t="s">
        <v>56</v>
      </c>
      <c r="B93" s="151"/>
      <c r="C93" s="152"/>
      <c r="D93" s="25" t="s">
        <v>161</v>
      </c>
      <c r="E93" s="18">
        <v>0.8</v>
      </c>
      <c r="F93" s="17">
        <v>0.8</v>
      </c>
      <c r="G93" s="17">
        <f t="shared" si="3"/>
        <v>0</v>
      </c>
    </row>
    <row r="94" spans="1:7" ht="17.25" customHeight="1">
      <c r="A94" s="150" t="s">
        <v>57</v>
      </c>
      <c r="B94" s="151"/>
      <c r="C94" s="152"/>
      <c r="D94" s="25" t="s">
        <v>162</v>
      </c>
      <c r="E94" s="18">
        <v>0</v>
      </c>
      <c r="F94" s="17">
        <v>0</v>
      </c>
      <c r="G94" s="17">
        <f t="shared" si="3"/>
        <v>0</v>
      </c>
    </row>
    <row r="95" spans="1:7" s="8" customFormat="1" ht="17.25" customHeight="1" thickBot="1">
      <c r="A95" s="186" t="s">
        <v>174</v>
      </c>
      <c r="B95" s="187"/>
      <c r="C95" s="188"/>
      <c r="D95" s="27" t="s">
        <v>163</v>
      </c>
      <c r="E95" s="21">
        <f>E92-E93-E94</f>
        <v>-15093.100000000035</v>
      </c>
      <c r="F95" s="21">
        <f>F92-F93-F94</f>
        <v>-11250</v>
      </c>
      <c r="G95" s="21">
        <f t="shared" si="3"/>
        <v>3843.1000000000349</v>
      </c>
    </row>
    <row r="96" spans="1:7" ht="22.5" customHeight="1">
      <c r="A96" s="9"/>
      <c r="B96" s="9"/>
      <c r="C96" s="9"/>
      <c r="F96" s="13"/>
    </row>
    <row r="97" spans="1:6">
      <c r="A97" s="9"/>
      <c r="B97" s="9"/>
      <c r="C97" s="9"/>
    </row>
    <row r="98" spans="1:6">
      <c r="A98" s="9"/>
      <c r="B98" s="9"/>
      <c r="C98" s="9"/>
    </row>
    <row r="99" spans="1:6">
      <c r="A99" s="9"/>
      <c r="B99" s="9"/>
      <c r="C99" s="9"/>
      <c r="E99" s="10"/>
      <c r="F99" s="10"/>
    </row>
    <row r="100" spans="1:6">
      <c r="A100" s="9"/>
      <c r="B100" s="9"/>
      <c r="C100" s="9"/>
      <c r="E100" s="10"/>
      <c r="F100" s="10"/>
    </row>
    <row r="101" spans="1:6">
      <c r="A101" s="9"/>
      <c r="B101" s="9"/>
      <c r="C101" s="9"/>
      <c r="E101" s="10"/>
      <c r="F101" s="10"/>
    </row>
    <row r="102" spans="1:6">
      <c r="A102" s="9"/>
      <c r="B102" s="9"/>
      <c r="C102" s="9"/>
    </row>
    <row r="103" spans="1:6">
      <c r="A103" s="9"/>
      <c r="B103" s="9"/>
      <c r="C103" s="9"/>
      <c r="E103" s="10"/>
      <c r="F103" s="10"/>
    </row>
    <row r="104" spans="1:6">
      <c r="A104" s="9"/>
      <c r="B104" s="9"/>
      <c r="C104" s="9"/>
    </row>
    <row r="105" spans="1:6">
      <c r="A105" s="9"/>
      <c r="B105" s="9"/>
      <c r="C105" s="9"/>
    </row>
    <row r="106" spans="1:6">
      <c r="A106" s="9"/>
      <c r="B106" s="9"/>
      <c r="C106" s="9"/>
    </row>
    <row r="107" spans="1:6">
      <c r="A107" s="9"/>
      <c r="B107" s="9"/>
      <c r="C107" s="9"/>
    </row>
    <row r="108" spans="1:6">
      <c r="A108" s="9"/>
      <c r="B108" s="9"/>
      <c r="C108" s="9"/>
    </row>
    <row r="109" spans="1:6">
      <c r="A109" s="9"/>
      <c r="B109" s="9"/>
      <c r="C109" s="9"/>
    </row>
    <row r="110" spans="1:6">
      <c r="A110" s="9"/>
      <c r="B110" s="9"/>
      <c r="C110" s="9"/>
    </row>
    <row r="111" spans="1:6">
      <c r="A111" s="9"/>
      <c r="B111" s="9"/>
      <c r="C111" s="9"/>
    </row>
    <row r="112" spans="1:6">
      <c r="A112" s="9"/>
      <c r="B112" s="9"/>
      <c r="C112" s="9"/>
    </row>
    <row r="113" spans="1:3">
      <c r="A113" s="9"/>
      <c r="B113" s="9"/>
      <c r="C113" s="9"/>
    </row>
    <row r="114" spans="1:3">
      <c r="A114" s="9"/>
      <c r="B114" s="9"/>
      <c r="C114" s="9"/>
    </row>
    <row r="115" spans="1:3">
      <c r="A115" s="9"/>
      <c r="B115" s="9"/>
      <c r="C115" s="9"/>
    </row>
    <row r="116" spans="1:3">
      <c r="A116" s="9"/>
      <c r="B116" s="9"/>
      <c r="C116" s="9"/>
    </row>
    <row r="117" spans="1:3">
      <c r="A117" s="9"/>
      <c r="B117" s="9"/>
      <c r="C117" s="9"/>
    </row>
    <row r="118" spans="1:3">
      <c r="A118" s="9"/>
      <c r="B118" s="9"/>
      <c r="C118" s="9"/>
    </row>
    <row r="119" spans="1:3">
      <c r="A119" s="9"/>
      <c r="B119" s="9"/>
      <c r="C119" s="9"/>
    </row>
    <row r="120" spans="1:3">
      <c r="A120" s="9"/>
      <c r="B120" s="9"/>
      <c r="C120" s="9"/>
    </row>
    <row r="121" spans="1:3">
      <c r="A121" s="9"/>
      <c r="B121" s="9"/>
      <c r="C121" s="9"/>
    </row>
    <row r="122" spans="1:3">
      <c r="A122" s="9"/>
      <c r="B122" s="9"/>
      <c r="C122" s="9"/>
    </row>
    <row r="123" spans="1:3">
      <c r="A123" s="9"/>
      <c r="B123" s="9"/>
      <c r="C123" s="9"/>
    </row>
    <row r="124" spans="1:3">
      <c r="A124" s="9"/>
      <c r="B124" s="9"/>
      <c r="C124" s="9"/>
    </row>
    <row r="125" spans="1:3">
      <c r="A125" s="9"/>
      <c r="B125" s="9"/>
      <c r="C125" s="9"/>
    </row>
    <row r="126" spans="1:3">
      <c r="A126" s="9"/>
      <c r="B126" s="9"/>
      <c r="C126" s="9"/>
    </row>
    <row r="127" spans="1:3">
      <c r="A127" s="9"/>
      <c r="B127" s="9"/>
      <c r="C127" s="9"/>
    </row>
    <row r="128" spans="1:3">
      <c r="A128" s="9"/>
      <c r="B128" s="9"/>
      <c r="C128" s="9"/>
    </row>
    <row r="129" spans="1:3">
      <c r="A129" s="9"/>
      <c r="B129" s="9"/>
      <c r="C129" s="9"/>
    </row>
    <row r="130" spans="1:3">
      <c r="A130" s="9"/>
      <c r="B130" s="9"/>
      <c r="C130" s="9"/>
    </row>
    <row r="131" spans="1:3">
      <c r="A131" s="9"/>
      <c r="B131" s="9"/>
      <c r="C131" s="9"/>
    </row>
    <row r="132" spans="1:3">
      <c r="A132" s="9"/>
      <c r="B132" s="9"/>
      <c r="C132" s="9"/>
    </row>
    <row r="133" spans="1:3">
      <c r="A133" s="9"/>
      <c r="B133" s="9"/>
      <c r="C133" s="9"/>
    </row>
    <row r="134" spans="1:3">
      <c r="A134" s="9"/>
      <c r="B134" s="9"/>
      <c r="C134" s="9"/>
    </row>
    <row r="135" spans="1:3">
      <c r="A135" s="9"/>
      <c r="B135" s="9"/>
      <c r="C135" s="9"/>
    </row>
    <row r="136" spans="1:3">
      <c r="A136" s="9"/>
      <c r="B136" s="9"/>
      <c r="C136" s="9"/>
    </row>
    <row r="137" spans="1:3">
      <c r="A137" s="9"/>
      <c r="B137" s="9"/>
      <c r="C137" s="9"/>
    </row>
    <row r="138" spans="1:3">
      <c r="A138" s="9"/>
      <c r="B138" s="9"/>
      <c r="C138" s="9"/>
    </row>
    <row r="139" spans="1:3">
      <c r="A139" s="9"/>
      <c r="B139" s="9"/>
      <c r="C139" s="9"/>
    </row>
    <row r="140" spans="1:3">
      <c r="A140" s="9"/>
      <c r="B140" s="9"/>
      <c r="C140" s="9"/>
    </row>
    <row r="141" spans="1:3">
      <c r="A141" s="9"/>
      <c r="B141" s="9"/>
      <c r="C141" s="9"/>
    </row>
    <row r="142" spans="1:3">
      <c r="A142" s="9"/>
      <c r="B142" s="9"/>
      <c r="C142" s="9"/>
    </row>
    <row r="143" spans="1:3">
      <c r="A143" s="9"/>
      <c r="B143" s="9"/>
      <c r="C143" s="9"/>
    </row>
    <row r="144" spans="1:3">
      <c r="A144" s="9"/>
      <c r="B144" s="9"/>
      <c r="C144" s="9"/>
    </row>
    <row r="145" spans="1:3">
      <c r="A145" s="9"/>
      <c r="B145" s="9"/>
      <c r="C145" s="9"/>
    </row>
    <row r="146" spans="1:3">
      <c r="A146" s="9"/>
      <c r="B146" s="9"/>
      <c r="C146" s="9"/>
    </row>
    <row r="147" spans="1:3">
      <c r="A147" s="9"/>
      <c r="B147" s="9"/>
      <c r="C147" s="9"/>
    </row>
    <row r="148" spans="1:3">
      <c r="A148" s="9"/>
      <c r="B148" s="9"/>
      <c r="C148" s="9"/>
    </row>
    <row r="149" spans="1:3">
      <c r="A149" s="9"/>
      <c r="B149" s="9"/>
      <c r="C149" s="9"/>
    </row>
    <row r="150" spans="1:3">
      <c r="A150" s="9"/>
      <c r="B150" s="9"/>
      <c r="C150" s="9"/>
    </row>
    <row r="151" spans="1:3">
      <c r="A151" s="9"/>
      <c r="B151" s="9"/>
      <c r="C151" s="9"/>
    </row>
    <row r="152" spans="1:3">
      <c r="A152" s="9"/>
      <c r="B152" s="9"/>
      <c r="C152" s="9"/>
    </row>
    <row r="153" spans="1:3">
      <c r="A153" s="9"/>
      <c r="B153" s="9"/>
      <c r="C153" s="9"/>
    </row>
    <row r="154" spans="1:3">
      <c r="A154" s="9"/>
      <c r="B154" s="9"/>
      <c r="C154" s="9"/>
    </row>
    <row r="155" spans="1:3">
      <c r="A155" s="9"/>
      <c r="B155" s="9"/>
      <c r="C155" s="9"/>
    </row>
    <row r="156" spans="1:3">
      <c r="A156" s="9"/>
      <c r="B156" s="9"/>
      <c r="C156" s="9"/>
    </row>
    <row r="157" spans="1:3">
      <c r="A157" s="9"/>
      <c r="B157" s="9"/>
      <c r="C157" s="9"/>
    </row>
    <row r="158" spans="1:3">
      <c r="A158" s="9"/>
      <c r="B158" s="9"/>
      <c r="C158" s="9"/>
    </row>
    <row r="159" spans="1:3">
      <c r="A159" s="9"/>
      <c r="B159" s="9"/>
      <c r="C159" s="9"/>
    </row>
  </sheetData>
  <mergeCells count="90">
    <mergeCell ref="A73:C73"/>
    <mergeCell ref="A72:C72"/>
    <mergeCell ref="A53:C53"/>
    <mergeCell ref="A54:A58"/>
    <mergeCell ref="B51:C51"/>
    <mergeCell ref="A51:A52"/>
    <mergeCell ref="A68:A69"/>
    <mergeCell ref="B68:C68"/>
    <mergeCell ref="B69:C69"/>
    <mergeCell ref="A70:C70"/>
    <mergeCell ref="A71:C71"/>
    <mergeCell ref="A65:C65"/>
    <mergeCell ref="A66:C66"/>
    <mergeCell ref="A67:C67"/>
    <mergeCell ref="A63:C63"/>
    <mergeCell ref="A64:C64"/>
    <mergeCell ref="A46:C46"/>
    <mergeCell ref="B54:C54"/>
    <mergeCell ref="A47:C47"/>
    <mergeCell ref="A48:C48"/>
    <mergeCell ref="A49:C49"/>
    <mergeCell ref="A50:C50"/>
    <mergeCell ref="A92:C92"/>
    <mergeCell ref="A93:C93"/>
    <mergeCell ref="B55:C55"/>
    <mergeCell ref="B74:C74"/>
    <mergeCell ref="A94:C94"/>
    <mergeCell ref="A91:C91"/>
    <mergeCell ref="B75:C75"/>
    <mergeCell ref="B76:C76"/>
    <mergeCell ref="A74:A76"/>
    <mergeCell ref="A85:C85"/>
    <mergeCell ref="A87:C87"/>
    <mergeCell ref="A80:A82"/>
    <mergeCell ref="B82:C82"/>
    <mergeCell ref="B58:C58"/>
    <mergeCell ref="B56:C56"/>
    <mergeCell ref="B57:C57"/>
    <mergeCell ref="A19:C19"/>
    <mergeCell ref="A20:A33"/>
    <mergeCell ref="B20:C20"/>
    <mergeCell ref="B21:B25"/>
    <mergeCell ref="A95:C95"/>
    <mergeCell ref="A90:C90"/>
    <mergeCell ref="A77:C77"/>
    <mergeCell ref="A78:C78"/>
    <mergeCell ref="A79:C79"/>
    <mergeCell ref="B80:C80"/>
    <mergeCell ref="B81:C81"/>
    <mergeCell ref="A83:C83"/>
    <mergeCell ref="A84:C84"/>
    <mergeCell ref="A86:C86"/>
    <mergeCell ref="A88:C88"/>
    <mergeCell ref="A89:C89"/>
    <mergeCell ref="A37:C37"/>
    <mergeCell ref="B26:C26"/>
    <mergeCell ref="B28:C28"/>
    <mergeCell ref="B30:C30"/>
    <mergeCell ref="B31:C31"/>
    <mergeCell ref="B32:C32"/>
    <mergeCell ref="A34:C34"/>
    <mergeCell ref="A35:C35"/>
    <mergeCell ref="A36:C36"/>
    <mergeCell ref="B27:C27"/>
    <mergeCell ref="A38:C38"/>
    <mergeCell ref="B39:C39"/>
    <mergeCell ref="B40:C40"/>
    <mergeCell ref="A45:C45"/>
    <mergeCell ref="A44:C44"/>
    <mergeCell ref="A43:C43"/>
    <mergeCell ref="B41:B42"/>
    <mergeCell ref="A39:A42"/>
    <mergeCell ref="G4:G5"/>
    <mergeCell ref="F5:F6"/>
    <mergeCell ref="A9:C9"/>
    <mergeCell ref="A10:C10"/>
    <mergeCell ref="B11:C11"/>
    <mergeCell ref="A8:C8"/>
    <mergeCell ref="A11:A18"/>
    <mergeCell ref="B12:B13"/>
    <mergeCell ref="A4:D6"/>
    <mergeCell ref="E5:E6"/>
    <mergeCell ref="B14:C14"/>
    <mergeCell ref="B15:C15"/>
    <mergeCell ref="B17:C17"/>
    <mergeCell ref="A59:C59"/>
    <mergeCell ref="A60:A61"/>
    <mergeCell ref="B60:C60"/>
    <mergeCell ref="B61:C61"/>
    <mergeCell ref="A62:C62"/>
  </mergeCells>
  <pageMargins left="0.19685039370078741" right="0.19685039370078741" top="0.19685039370078741" bottom="0.19685039370078741" header="0.31496062992125984" footer="0.31496062992125984"/>
  <pageSetup paperSize="9" scale="9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6"/>
  <sheetViews>
    <sheetView workbookViewId="0">
      <selection activeCell="A3" sqref="A3"/>
    </sheetView>
  </sheetViews>
  <sheetFormatPr defaultRowHeight="12"/>
  <cols>
    <col min="1" max="2" width="9" style="9"/>
    <col min="3" max="3" width="14.375" style="9" customWidth="1"/>
    <col min="4" max="4" width="34.875" style="9" customWidth="1"/>
    <col min="5" max="5" width="3" style="45" bestFit="1" customWidth="1"/>
    <col min="6" max="8" width="12.375" style="9" customWidth="1"/>
    <col min="9" max="16384" width="9" style="9"/>
  </cols>
  <sheetData>
    <row r="2" spans="1:9">
      <c r="H2" s="46" t="s">
        <v>211</v>
      </c>
    </row>
    <row r="3" spans="1:9">
      <c r="A3" s="1" t="s">
        <v>250</v>
      </c>
    </row>
    <row r="4" spans="1:9" ht="38.25" customHeight="1">
      <c r="A4" s="213" t="s">
        <v>177</v>
      </c>
      <c r="B4" s="213"/>
      <c r="C4" s="213"/>
      <c r="D4" s="213"/>
      <c r="E4" s="213"/>
      <c r="F4" s="29" t="s">
        <v>178</v>
      </c>
      <c r="G4" s="29" t="s">
        <v>179</v>
      </c>
      <c r="H4" s="29" t="s">
        <v>180</v>
      </c>
      <c r="I4" s="30"/>
    </row>
    <row r="5" spans="1:9" s="33" customFormat="1">
      <c r="A5" s="214">
        <v>1</v>
      </c>
      <c r="B5" s="214"/>
      <c r="C5" s="214"/>
      <c r="D5" s="214"/>
      <c r="E5" s="214"/>
      <c r="F5" s="31">
        <v>2</v>
      </c>
      <c r="G5" s="31">
        <v>3</v>
      </c>
      <c r="H5" s="31">
        <v>4</v>
      </c>
      <c r="I5" s="32"/>
    </row>
    <row r="6" spans="1:9" ht="27.95" customHeight="1">
      <c r="A6" s="215" t="s">
        <v>181</v>
      </c>
      <c r="B6" s="201" t="s">
        <v>182</v>
      </c>
      <c r="C6" s="201"/>
      <c r="D6" s="201"/>
      <c r="E6" s="34" t="s">
        <v>43</v>
      </c>
      <c r="F6" s="35">
        <v>8809.600000000004</v>
      </c>
      <c r="G6" s="35">
        <v>10194.000000000004</v>
      </c>
      <c r="H6" s="35">
        <f>G6-F6</f>
        <v>1384.3999999999996</v>
      </c>
      <c r="I6" s="30"/>
    </row>
    <row r="7" spans="1:9" ht="27.95" customHeight="1">
      <c r="A7" s="215"/>
      <c r="B7" s="36" t="s">
        <v>51</v>
      </c>
      <c r="C7" s="209" t="s">
        <v>183</v>
      </c>
      <c r="D7" s="211"/>
      <c r="E7" s="34" t="s">
        <v>44</v>
      </c>
      <c r="F7" s="37">
        <v>4416.2</v>
      </c>
      <c r="G7" s="37">
        <v>5324.7999999999965</v>
      </c>
      <c r="H7" s="37">
        <f>G7-F7</f>
        <v>908.59999999999673</v>
      </c>
      <c r="I7" s="30"/>
    </row>
    <row r="8" spans="1:9" ht="27.95" customHeight="1">
      <c r="A8" s="215"/>
      <c r="B8" s="212" t="s">
        <v>184</v>
      </c>
      <c r="C8" s="212"/>
      <c r="D8" s="212"/>
      <c r="E8" s="38" t="s">
        <v>45</v>
      </c>
      <c r="F8" s="39">
        <f>F9+F11+F12+F13</f>
        <v>40811</v>
      </c>
      <c r="G8" s="39">
        <f>G9+G11+G12+G13</f>
        <v>41707</v>
      </c>
      <c r="H8" s="39">
        <f t="shared" ref="H8:H35" si="0">G8-F8</f>
        <v>896</v>
      </c>
      <c r="I8" s="30"/>
    </row>
    <row r="9" spans="1:9" ht="27.95" customHeight="1">
      <c r="A9" s="215"/>
      <c r="B9" s="216" t="s">
        <v>10</v>
      </c>
      <c r="C9" s="212" t="s">
        <v>185</v>
      </c>
      <c r="D9" s="212"/>
      <c r="E9" s="38" t="s">
        <v>46</v>
      </c>
      <c r="F9" s="40">
        <v>31691.4</v>
      </c>
      <c r="G9" s="40">
        <v>33135</v>
      </c>
      <c r="H9" s="40">
        <f t="shared" si="0"/>
        <v>1443.5999999999985</v>
      </c>
      <c r="I9" s="30"/>
    </row>
    <row r="10" spans="1:9" ht="27.95" customHeight="1">
      <c r="A10" s="215"/>
      <c r="B10" s="216"/>
      <c r="C10" s="41" t="s">
        <v>186</v>
      </c>
      <c r="D10" s="36" t="s">
        <v>187</v>
      </c>
      <c r="E10" s="38" t="s">
        <v>47</v>
      </c>
      <c r="F10" s="40">
        <v>1580.6999999999998</v>
      </c>
      <c r="G10" s="40">
        <v>1747.4</v>
      </c>
      <c r="H10" s="40">
        <f t="shared" si="0"/>
        <v>166.70000000000027</v>
      </c>
      <c r="I10" s="30"/>
    </row>
    <row r="11" spans="1:9" ht="27.95" customHeight="1">
      <c r="A11" s="215"/>
      <c r="B11" s="216"/>
      <c r="C11" s="212" t="s">
        <v>188</v>
      </c>
      <c r="D11" s="212"/>
      <c r="E11" s="38" t="s">
        <v>58</v>
      </c>
      <c r="F11" s="40">
        <v>8307.1</v>
      </c>
      <c r="G11" s="40">
        <v>8150</v>
      </c>
      <c r="H11" s="40">
        <f t="shared" si="0"/>
        <v>-157.10000000000036</v>
      </c>
      <c r="I11" s="30"/>
    </row>
    <row r="12" spans="1:9" ht="27.95" customHeight="1">
      <c r="A12" s="215"/>
      <c r="B12" s="216"/>
      <c r="C12" s="212" t="s">
        <v>189</v>
      </c>
      <c r="D12" s="212"/>
      <c r="E12" s="34" t="s">
        <v>59</v>
      </c>
      <c r="F12" s="40">
        <v>0</v>
      </c>
      <c r="G12" s="40">
        <v>0</v>
      </c>
      <c r="H12" s="40">
        <f t="shared" si="0"/>
        <v>0</v>
      </c>
      <c r="I12" s="30"/>
    </row>
    <row r="13" spans="1:9" ht="27.95" customHeight="1">
      <c r="A13" s="215"/>
      <c r="B13" s="216"/>
      <c r="C13" s="202" t="s">
        <v>190</v>
      </c>
      <c r="D13" s="202"/>
      <c r="E13" s="34" t="s">
        <v>60</v>
      </c>
      <c r="F13" s="40">
        <v>812.5</v>
      </c>
      <c r="G13" s="40">
        <v>422</v>
      </c>
      <c r="H13" s="40">
        <f t="shared" si="0"/>
        <v>-390.5</v>
      </c>
      <c r="I13" s="30"/>
    </row>
    <row r="14" spans="1:9" ht="27.95" customHeight="1">
      <c r="A14" s="215"/>
      <c r="B14" s="212" t="s">
        <v>191</v>
      </c>
      <c r="C14" s="212"/>
      <c r="D14" s="212"/>
      <c r="E14" s="34" t="s">
        <v>61</v>
      </c>
      <c r="F14" s="40">
        <f>F15+F22+F28+F33</f>
        <v>39426.6</v>
      </c>
      <c r="G14" s="40">
        <f>G15+G22+G28+G33</f>
        <v>40355.699999999997</v>
      </c>
      <c r="H14" s="40">
        <f t="shared" si="0"/>
        <v>929.09999999999854</v>
      </c>
      <c r="I14" s="30"/>
    </row>
    <row r="15" spans="1:9" ht="27.95" customHeight="1">
      <c r="A15" s="215"/>
      <c r="B15" s="209" t="s">
        <v>192</v>
      </c>
      <c r="C15" s="210"/>
      <c r="D15" s="211"/>
      <c r="E15" s="34">
        <v>10</v>
      </c>
      <c r="F15" s="40">
        <f>SUM(F16:F21)</f>
        <v>26740.300000000003</v>
      </c>
      <c r="G15" s="40">
        <f>SUM(G16:G21)</f>
        <v>27862.999999999996</v>
      </c>
      <c r="H15" s="40">
        <f t="shared" si="0"/>
        <v>1122.6999999999935</v>
      </c>
      <c r="I15" s="30"/>
    </row>
    <row r="16" spans="1:9" ht="27.95" customHeight="1">
      <c r="A16" s="215"/>
      <c r="B16" s="206" t="s">
        <v>10</v>
      </c>
      <c r="C16" s="209" t="s">
        <v>193</v>
      </c>
      <c r="D16" s="211"/>
      <c r="E16" s="34">
        <v>11</v>
      </c>
      <c r="F16" s="40">
        <v>16184.2</v>
      </c>
      <c r="G16" s="40">
        <v>16616.8</v>
      </c>
      <c r="H16" s="40">
        <f t="shared" si="0"/>
        <v>432.59999999999854</v>
      </c>
      <c r="I16" s="30"/>
    </row>
    <row r="17" spans="1:9" ht="27.95" customHeight="1">
      <c r="A17" s="215"/>
      <c r="B17" s="207"/>
      <c r="C17" s="209" t="s">
        <v>194</v>
      </c>
      <c r="D17" s="211"/>
      <c r="E17" s="34">
        <v>12</v>
      </c>
      <c r="F17" s="40">
        <v>1233.4000000000001</v>
      </c>
      <c r="G17" s="40">
        <v>1204.3</v>
      </c>
      <c r="H17" s="40">
        <f t="shared" si="0"/>
        <v>-29.100000000000136</v>
      </c>
      <c r="I17" s="30"/>
    </row>
    <row r="18" spans="1:9" ht="27.95" customHeight="1">
      <c r="A18" s="215"/>
      <c r="B18" s="207"/>
      <c r="C18" s="209" t="s">
        <v>195</v>
      </c>
      <c r="D18" s="211"/>
      <c r="E18" s="34">
        <v>14</v>
      </c>
      <c r="F18" s="40">
        <v>8827.1</v>
      </c>
      <c r="G18" s="40">
        <v>9249.2999999999993</v>
      </c>
      <c r="H18" s="40">
        <f t="shared" si="0"/>
        <v>422.19999999999891</v>
      </c>
      <c r="I18" s="30"/>
    </row>
    <row r="19" spans="1:9" ht="27.95" customHeight="1">
      <c r="A19" s="215"/>
      <c r="B19" s="207"/>
      <c r="C19" s="209" t="s">
        <v>196</v>
      </c>
      <c r="D19" s="211"/>
      <c r="E19" s="34">
        <v>15</v>
      </c>
      <c r="F19" s="40">
        <v>28</v>
      </c>
      <c r="G19" s="40">
        <v>294</v>
      </c>
      <c r="H19" s="40">
        <f t="shared" si="0"/>
        <v>266</v>
      </c>
      <c r="I19" s="30"/>
    </row>
    <row r="20" spans="1:9" ht="27.95" customHeight="1">
      <c r="A20" s="215"/>
      <c r="B20" s="207"/>
      <c r="C20" s="209" t="s">
        <v>197</v>
      </c>
      <c r="D20" s="211"/>
      <c r="E20" s="34">
        <v>16</v>
      </c>
      <c r="F20" s="40">
        <v>0</v>
      </c>
      <c r="G20" s="40">
        <v>0</v>
      </c>
      <c r="H20" s="40">
        <f t="shared" si="0"/>
        <v>0</v>
      </c>
      <c r="I20" s="30"/>
    </row>
    <row r="21" spans="1:9" ht="27.95" customHeight="1">
      <c r="A21" s="215"/>
      <c r="B21" s="208"/>
      <c r="C21" s="209" t="s">
        <v>198</v>
      </c>
      <c r="D21" s="211"/>
      <c r="E21" s="34">
        <v>19</v>
      </c>
      <c r="F21" s="40">
        <v>467.6</v>
      </c>
      <c r="G21" s="40">
        <v>498.6</v>
      </c>
      <c r="H21" s="40">
        <f t="shared" si="0"/>
        <v>31</v>
      </c>
      <c r="I21" s="30"/>
    </row>
    <row r="22" spans="1:9" ht="27.95" customHeight="1">
      <c r="A22" s="215"/>
      <c r="B22" s="209" t="s">
        <v>199</v>
      </c>
      <c r="C22" s="210"/>
      <c r="D22" s="211"/>
      <c r="E22" s="34">
        <v>20</v>
      </c>
      <c r="F22" s="40">
        <f>SUM(F23:F27)</f>
        <v>1580.6999999999998</v>
      </c>
      <c r="G22" s="40">
        <f>SUM(G23:G27)</f>
        <v>1857.4</v>
      </c>
      <c r="H22" s="40">
        <f t="shared" si="0"/>
        <v>276.70000000000027</v>
      </c>
      <c r="I22" s="30"/>
    </row>
    <row r="23" spans="1:9" ht="27.95" customHeight="1">
      <c r="A23" s="215"/>
      <c r="B23" s="206" t="s">
        <v>10</v>
      </c>
      <c r="C23" s="209" t="s">
        <v>200</v>
      </c>
      <c r="D23" s="211"/>
      <c r="E23" s="34">
        <v>21</v>
      </c>
      <c r="F23" s="40">
        <v>188</v>
      </c>
      <c r="G23" s="40">
        <v>185.3</v>
      </c>
      <c r="H23" s="40">
        <f t="shared" si="0"/>
        <v>-2.6999999999999886</v>
      </c>
      <c r="I23" s="30"/>
    </row>
    <row r="24" spans="1:9" ht="27.95" customHeight="1">
      <c r="A24" s="215"/>
      <c r="B24" s="207"/>
      <c r="C24" s="209" t="s">
        <v>198</v>
      </c>
      <c r="D24" s="211"/>
      <c r="E24" s="34">
        <v>22</v>
      </c>
      <c r="F24" s="40">
        <v>17.8</v>
      </c>
      <c r="G24" s="40">
        <v>20.299999999999997</v>
      </c>
      <c r="H24" s="40">
        <f t="shared" si="0"/>
        <v>2.4999999999999964</v>
      </c>
      <c r="I24" s="30"/>
    </row>
    <row r="25" spans="1:9" ht="27.95" customHeight="1">
      <c r="A25" s="215"/>
      <c r="B25" s="207"/>
      <c r="C25" s="209" t="s">
        <v>201</v>
      </c>
      <c r="D25" s="211"/>
      <c r="E25" s="34">
        <v>24</v>
      </c>
      <c r="F25" s="40">
        <v>1342.3</v>
      </c>
      <c r="G25" s="40">
        <v>1511.7</v>
      </c>
      <c r="H25" s="40">
        <f t="shared" si="0"/>
        <v>169.40000000000009</v>
      </c>
      <c r="I25" s="30"/>
    </row>
    <row r="26" spans="1:9" ht="27.95" customHeight="1">
      <c r="A26" s="215"/>
      <c r="B26" s="207"/>
      <c r="C26" s="209" t="s">
        <v>202</v>
      </c>
      <c r="D26" s="211"/>
      <c r="E26" s="34">
        <v>27</v>
      </c>
      <c r="F26" s="40">
        <v>32.6</v>
      </c>
      <c r="G26" s="40">
        <v>30.1</v>
      </c>
      <c r="H26" s="40">
        <f t="shared" si="0"/>
        <v>-2.5</v>
      </c>
      <c r="I26" s="30"/>
    </row>
    <row r="27" spans="1:9" ht="27.95" customHeight="1">
      <c r="A27" s="215"/>
      <c r="B27" s="208"/>
      <c r="C27" s="209" t="s">
        <v>203</v>
      </c>
      <c r="D27" s="211"/>
      <c r="E27" s="34">
        <v>28</v>
      </c>
      <c r="F27" s="40">
        <v>0</v>
      </c>
      <c r="G27" s="40">
        <v>110</v>
      </c>
      <c r="H27" s="40">
        <f t="shared" si="0"/>
        <v>110</v>
      </c>
      <c r="I27" s="30"/>
    </row>
    <row r="28" spans="1:9" ht="27.95" customHeight="1">
      <c r="A28" s="215"/>
      <c r="B28" s="203" t="s">
        <v>204</v>
      </c>
      <c r="C28" s="204"/>
      <c r="D28" s="205"/>
      <c r="E28" s="38">
        <v>29</v>
      </c>
      <c r="F28" s="40">
        <v>11056.9</v>
      </c>
      <c r="G28" s="40">
        <v>10569.099999999999</v>
      </c>
      <c r="H28" s="40">
        <f t="shared" si="0"/>
        <v>-487.80000000000109</v>
      </c>
      <c r="I28" s="30"/>
    </row>
    <row r="29" spans="1:9" ht="27.95" customHeight="1">
      <c r="A29" s="215"/>
      <c r="B29" s="206" t="s">
        <v>20</v>
      </c>
      <c r="C29" s="202" t="s">
        <v>205</v>
      </c>
      <c r="D29" s="202"/>
      <c r="E29" s="38">
        <v>30</v>
      </c>
      <c r="F29" s="40">
        <v>2899</v>
      </c>
      <c r="G29" s="40">
        <v>3046.2</v>
      </c>
      <c r="H29" s="40">
        <f t="shared" si="0"/>
        <v>147.19999999999982</v>
      </c>
      <c r="I29" s="30"/>
    </row>
    <row r="30" spans="1:9" ht="27.95" customHeight="1">
      <c r="A30" s="215"/>
      <c r="B30" s="207"/>
      <c r="C30" s="202" t="s">
        <v>206</v>
      </c>
      <c r="D30" s="202"/>
      <c r="E30" s="38">
        <v>31</v>
      </c>
      <c r="F30" s="40">
        <v>537.9</v>
      </c>
      <c r="G30" s="40">
        <v>565.6</v>
      </c>
      <c r="H30" s="40">
        <f t="shared" si="0"/>
        <v>27.700000000000045</v>
      </c>
      <c r="I30" s="30"/>
    </row>
    <row r="31" spans="1:9" ht="27.95" customHeight="1">
      <c r="A31" s="215"/>
      <c r="B31" s="207"/>
      <c r="C31" s="202" t="s">
        <v>207</v>
      </c>
      <c r="D31" s="202"/>
      <c r="E31" s="38">
        <v>32</v>
      </c>
      <c r="F31" s="40">
        <v>3246.6</v>
      </c>
      <c r="G31" s="40">
        <v>2693.8</v>
      </c>
      <c r="H31" s="40">
        <f t="shared" si="0"/>
        <v>-552.79999999999973</v>
      </c>
      <c r="I31" s="30"/>
    </row>
    <row r="32" spans="1:9" ht="27.95" customHeight="1">
      <c r="A32" s="215"/>
      <c r="B32" s="208"/>
      <c r="C32" s="42"/>
      <c r="D32" s="43" t="s">
        <v>208</v>
      </c>
      <c r="E32" s="38" t="s">
        <v>88</v>
      </c>
      <c r="F32" s="40">
        <v>2441.1</v>
      </c>
      <c r="G32" s="40">
        <v>2000</v>
      </c>
      <c r="H32" s="40">
        <f t="shared" si="0"/>
        <v>-441.09999999999991</v>
      </c>
      <c r="I32" s="30"/>
    </row>
    <row r="33" spans="1:9" ht="39" customHeight="1">
      <c r="A33" s="215"/>
      <c r="B33" s="202" t="s">
        <v>209</v>
      </c>
      <c r="C33" s="202"/>
      <c r="D33" s="202"/>
      <c r="E33" s="38" t="s">
        <v>89</v>
      </c>
      <c r="F33" s="40">
        <v>48.7</v>
      </c>
      <c r="G33" s="40">
        <v>66.2</v>
      </c>
      <c r="H33" s="40">
        <f t="shared" si="0"/>
        <v>17.5</v>
      </c>
      <c r="I33" s="30"/>
    </row>
    <row r="34" spans="1:9" ht="27.95" customHeight="1">
      <c r="A34" s="215"/>
      <c r="B34" s="201" t="s">
        <v>210</v>
      </c>
      <c r="C34" s="201"/>
      <c r="D34" s="201"/>
      <c r="E34" s="38" t="s">
        <v>90</v>
      </c>
      <c r="F34" s="44">
        <f>F6+F8-F14</f>
        <v>10194.000000000007</v>
      </c>
      <c r="G34" s="44">
        <f>G6+G8-G14</f>
        <v>11545.300000000003</v>
      </c>
      <c r="H34" s="44">
        <f t="shared" si="0"/>
        <v>1351.2999999999956</v>
      </c>
      <c r="I34" s="30"/>
    </row>
    <row r="35" spans="1:9" ht="27.95" customHeight="1">
      <c r="A35" s="215"/>
      <c r="B35" s="36" t="s">
        <v>51</v>
      </c>
      <c r="C35" s="202" t="s">
        <v>183</v>
      </c>
      <c r="D35" s="202"/>
      <c r="E35" s="38" t="s">
        <v>91</v>
      </c>
      <c r="F35" s="40">
        <v>5324.7999999999965</v>
      </c>
      <c r="G35" s="40">
        <v>7077.2</v>
      </c>
      <c r="H35" s="40">
        <f t="shared" si="0"/>
        <v>1752.4000000000033</v>
      </c>
      <c r="I35" s="30"/>
    </row>
    <row r="36" spans="1:9" ht="27.75" customHeight="1"/>
  </sheetData>
  <mergeCells count="35">
    <mergeCell ref="A4:E4"/>
    <mergeCell ref="A5:E5"/>
    <mergeCell ref="A6:A35"/>
    <mergeCell ref="B6:D6"/>
    <mergeCell ref="C7:D7"/>
    <mergeCell ref="B8:D8"/>
    <mergeCell ref="B9:B13"/>
    <mergeCell ref="C9:D9"/>
    <mergeCell ref="C11:D11"/>
    <mergeCell ref="C12:D12"/>
    <mergeCell ref="C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B27"/>
    <mergeCell ref="C23:D23"/>
    <mergeCell ref="C24:D24"/>
    <mergeCell ref="C25:D25"/>
    <mergeCell ref="C26:D26"/>
    <mergeCell ref="C27:D27"/>
    <mergeCell ref="B34:D34"/>
    <mergeCell ref="C35:D35"/>
    <mergeCell ref="B28:D28"/>
    <mergeCell ref="B29:B32"/>
    <mergeCell ref="C29:D29"/>
    <mergeCell ref="C30:D30"/>
    <mergeCell ref="C31:D31"/>
    <mergeCell ref="B33:D33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7"/>
  <sheetViews>
    <sheetView workbookViewId="0">
      <selection activeCell="K11" sqref="K11"/>
    </sheetView>
  </sheetViews>
  <sheetFormatPr defaultRowHeight="12"/>
  <cols>
    <col min="1" max="1" width="8.25" style="2" customWidth="1"/>
    <col min="2" max="3" width="9" style="9"/>
    <col min="4" max="4" width="36.875" style="9" customWidth="1"/>
    <col min="5" max="5" width="3" style="9" bestFit="1" customWidth="1"/>
    <col min="6" max="8" width="12.875" style="9" customWidth="1"/>
    <col min="9" max="16384" width="9" style="9"/>
  </cols>
  <sheetData>
    <row r="2" spans="1:11">
      <c r="H2" s="46" t="s">
        <v>211</v>
      </c>
    </row>
    <row r="3" spans="1:11">
      <c r="A3" s="219" t="s">
        <v>251</v>
      </c>
      <c r="B3" s="219"/>
      <c r="C3" s="219"/>
      <c r="D3" s="219"/>
    </row>
    <row r="4" spans="1:11" s="2" customFormat="1" ht="41.25" customHeight="1">
      <c r="A4" s="213" t="s">
        <v>177</v>
      </c>
      <c r="B4" s="213"/>
      <c r="C4" s="213"/>
      <c r="D4" s="213"/>
      <c r="E4" s="213"/>
      <c r="F4" s="29" t="s">
        <v>212</v>
      </c>
      <c r="G4" s="29" t="s">
        <v>213</v>
      </c>
      <c r="H4" s="29" t="s">
        <v>214</v>
      </c>
      <c r="I4" s="47"/>
    </row>
    <row r="5" spans="1:11" s="33" customFormat="1">
      <c r="A5" s="223">
        <v>1</v>
      </c>
      <c r="B5" s="223"/>
      <c r="C5" s="223"/>
      <c r="D5" s="223"/>
      <c r="E5" s="223"/>
      <c r="F5" s="31">
        <v>2</v>
      </c>
      <c r="G5" s="31">
        <v>3</v>
      </c>
      <c r="H5" s="31">
        <v>4</v>
      </c>
      <c r="I5" s="32"/>
    </row>
    <row r="6" spans="1:11" ht="27.95" customHeight="1">
      <c r="A6" s="215" t="s">
        <v>215</v>
      </c>
      <c r="B6" s="217" t="s">
        <v>182</v>
      </c>
      <c r="C6" s="217"/>
      <c r="D6" s="217"/>
      <c r="E6" s="48">
        <v>31</v>
      </c>
      <c r="F6" s="49">
        <v>447026.4</v>
      </c>
      <c r="G6" s="49">
        <f>F14</f>
        <v>451332.8</v>
      </c>
      <c r="H6" s="49">
        <f t="shared" ref="H6:H27" si="0">G6-F6</f>
        <v>4306.3999999999651</v>
      </c>
      <c r="I6" s="30"/>
    </row>
    <row r="7" spans="1:11" ht="27.95" customHeight="1">
      <c r="A7" s="215"/>
      <c r="B7" s="218" t="s">
        <v>216</v>
      </c>
      <c r="C7" s="218"/>
      <c r="D7" s="218"/>
      <c r="E7" s="48">
        <f>E6+1</f>
        <v>32</v>
      </c>
      <c r="F7" s="40">
        <v>29833.8</v>
      </c>
      <c r="G7" s="40">
        <v>11845.3</v>
      </c>
      <c r="H7" s="40">
        <f t="shared" si="0"/>
        <v>-17988.5</v>
      </c>
      <c r="I7" s="30"/>
    </row>
    <row r="8" spans="1:11" ht="27.95" customHeight="1">
      <c r="A8" s="215"/>
      <c r="B8" s="221" t="s">
        <v>20</v>
      </c>
      <c r="C8" s="218" t="s">
        <v>217</v>
      </c>
      <c r="D8" s="218"/>
      <c r="E8" s="48">
        <f t="shared" ref="E8:E13" si="1">E7+1</f>
        <v>33</v>
      </c>
      <c r="F8" s="40">
        <v>0</v>
      </c>
      <c r="G8" s="40">
        <v>0</v>
      </c>
      <c r="H8" s="40">
        <f t="shared" si="0"/>
        <v>0</v>
      </c>
      <c r="I8" s="50"/>
    </row>
    <row r="9" spans="1:11" ht="31.5" customHeight="1">
      <c r="A9" s="215"/>
      <c r="B9" s="221"/>
      <c r="C9" s="212" t="s">
        <v>218</v>
      </c>
      <c r="D9" s="224"/>
      <c r="E9" s="48">
        <f t="shared" si="1"/>
        <v>34</v>
      </c>
      <c r="F9" s="40">
        <v>29551.1</v>
      </c>
      <c r="G9" s="40">
        <f>11845.3-G10-288.2</f>
        <v>11467.3</v>
      </c>
      <c r="H9" s="40">
        <f t="shared" si="0"/>
        <v>-18083.8</v>
      </c>
      <c r="I9" s="30"/>
    </row>
    <row r="10" spans="1:11" ht="27.95" customHeight="1">
      <c r="A10" s="215"/>
      <c r="B10" s="221"/>
      <c r="C10" s="218" t="s">
        <v>219</v>
      </c>
      <c r="D10" s="218"/>
      <c r="E10" s="48">
        <f t="shared" si="1"/>
        <v>35</v>
      </c>
      <c r="F10" s="40">
        <v>5.3</v>
      </c>
      <c r="G10" s="40">
        <f>G13</f>
        <v>89.8</v>
      </c>
      <c r="H10" s="40">
        <f t="shared" si="0"/>
        <v>84.5</v>
      </c>
      <c r="I10" s="30"/>
    </row>
    <row r="11" spans="1:11" ht="27.95" customHeight="1">
      <c r="A11" s="215"/>
      <c r="B11" s="218" t="s">
        <v>191</v>
      </c>
      <c r="C11" s="218"/>
      <c r="D11" s="218"/>
      <c r="E11" s="48">
        <f t="shared" si="1"/>
        <v>36</v>
      </c>
      <c r="F11" s="40">
        <v>25527.4</v>
      </c>
      <c r="G11" s="40">
        <v>25794.5</v>
      </c>
      <c r="H11" s="40">
        <f t="shared" si="0"/>
        <v>267.09999999999854</v>
      </c>
      <c r="I11" s="30"/>
    </row>
    <row r="12" spans="1:11" ht="27.95" customHeight="1">
      <c r="A12" s="215"/>
      <c r="B12" s="221" t="s">
        <v>20</v>
      </c>
      <c r="C12" s="218" t="s">
        <v>220</v>
      </c>
      <c r="D12" s="218"/>
      <c r="E12" s="48">
        <f t="shared" si="1"/>
        <v>37</v>
      </c>
      <c r="F12" s="40">
        <v>15368.2</v>
      </c>
      <c r="G12" s="40">
        <v>15093.1</v>
      </c>
      <c r="H12" s="40">
        <f t="shared" si="0"/>
        <v>-275.10000000000036</v>
      </c>
      <c r="I12" s="30"/>
    </row>
    <row r="13" spans="1:11" ht="27.95" customHeight="1">
      <c r="A13" s="215"/>
      <c r="B13" s="221"/>
      <c r="C13" s="218" t="s">
        <v>219</v>
      </c>
      <c r="D13" s="218"/>
      <c r="E13" s="48">
        <f t="shared" si="1"/>
        <v>38</v>
      </c>
      <c r="F13" s="40">
        <v>5.3</v>
      </c>
      <c r="G13" s="40">
        <v>89.8</v>
      </c>
      <c r="H13" s="40">
        <f t="shared" si="0"/>
        <v>84.5</v>
      </c>
      <c r="I13" s="30"/>
    </row>
    <row r="14" spans="1:11" ht="27.95" customHeight="1">
      <c r="A14" s="215"/>
      <c r="B14" s="217" t="s">
        <v>221</v>
      </c>
      <c r="C14" s="217"/>
      <c r="D14" s="217"/>
      <c r="E14" s="48">
        <f>E13+1</f>
        <v>39</v>
      </c>
      <c r="F14" s="51">
        <f>F6+F7-F11</f>
        <v>451332.8</v>
      </c>
      <c r="G14" s="51">
        <f>G6+G7-G11</f>
        <v>437383.6</v>
      </c>
      <c r="H14" s="51">
        <f t="shared" si="0"/>
        <v>-13949.200000000012</v>
      </c>
      <c r="I14" s="30"/>
      <c r="K14" s="52"/>
    </row>
    <row r="15" spans="1:11" ht="27.95" customHeight="1">
      <c r="A15" s="215" t="s">
        <v>222</v>
      </c>
      <c r="B15" s="217" t="s">
        <v>182</v>
      </c>
      <c r="C15" s="217"/>
      <c r="D15" s="217"/>
      <c r="E15" s="48">
        <f t="shared" ref="E15:E27" si="2">E14+1</f>
        <v>40</v>
      </c>
      <c r="F15" s="49">
        <v>28569.8</v>
      </c>
      <c r="G15" s="49">
        <f>F18</f>
        <v>28376.199999999997</v>
      </c>
      <c r="H15" s="49">
        <f t="shared" si="0"/>
        <v>-193.60000000000218</v>
      </c>
      <c r="I15" s="30"/>
    </row>
    <row r="16" spans="1:11" ht="27.95" customHeight="1">
      <c r="A16" s="222"/>
      <c r="B16" s="218" t="s">
        <v>216</v>
      </c>
      <c r="C16" s="218"/>
      <c r="D16" s="218"/>
      <c r="E16" s="48">
        <f t="shared" si="2"/>
        <v>41</v>
      </c>
      <c r="F16" s="40">
        <v>10228.9</v>
      </c>
      <c r="G16" s="40">
        <f>8758.8</f>
        <v>8758.7999999999993</v>
      </c>
      <c r="H16" s="40">
        <f t="shared" si="0"/>
        <v>-1470.1000000000004</v>
      </c>
      <c r="I16" s="30"/>
    </row>
    <row r="17" spans="1:9" ht="27.95" customHeight="1">
      <c r="A17" s="222"/>
      <c r="B17" s="218" t="s">
        <v>191</v>
      </c>
      <c r="C17" s="218"/>
      <c r="D17" s="218"/>
      <c r="E17" s="48">
        <f t="shared" si="2"/>
        <v>42</v>
      </c>
      <c r="F17" s="40">
        <v>10422.5</v>
      </c>
      <c r="G17" s="40">
        <v>10500</v>
      </c>
      <c r="H17" s="40">
        <f t="shared" si="0"/>
        <v>77.5</v>
      </c>
      <c r="I17" s="30"/>
    </row>
    <row r="18" spans="1:9" ht="27.95" customHeight="1">
      <c r="A18" s="222"/>
      <c r="B18" s="217" t="s">
        <v>223</v>
      </c>
      <c r="C18" s="217"/>
      <c r="D18" s="217"/>
      <c r="E18" s="48">
        <f t="shared" si="2"/>
        <v>43</v>
      </c>
      <c r="F18" s="51">
        <f>F15+F16-F17</f>
        <v>28376.199999999997</v>
      </c>
      <c r="G18" s="51">
        <f>G15+G16-G17</f>
        <v>26635</v>
      </c>
      <c r="H18" s="51">
        <f t="shared" si="0"/>
        <v>-1741.1999999999971</v>
      </c>
      <c r="I18" s="30"/>
    </row>
    <row r="19" spans="1:9" ht="27.95" customHeight="1">
      <c r="A19" s="215" t="s">
        <v>224</v>
      </c>
      <c r="B19" s="217" t="s">
        <v>182</v>
      </c>
      <c r="C19" s="217"/>
      <c r="D19" s="217"/>
      <c r="E19" s="48">
        <f t="shared" si="2"/>
        <v>44</v>
      </c>
      <c r="F19" s="49">
        <v>100</v>
      </c>
      <c r="G19" s="49">
        <f>F23</f>
        <v>100</v>
      </c>
      <c r="H19" s="49">
        <f t="shared" si="0"/>
        <v>0</v>
      </c>
      <c r="I19" s="30"/>
    </row>
    <row r="20" spans="1:9" ht="27.95" customHeight="1">
      <c r="A20" s="215"/>
      <c r="B20" s="218" t="s">
        <v>216</v>
      </c>
      <c r="C20" s="218"/>
      <c r="D20" s="218"/>
      <c r="E20" s="48">
        <f t="shared" si="2"/>
        <v>45</v>
      </c>
      <c r="F20" s="40">
        <v>0</v>
      </c>
      <c r="G20" s="40">
        <v>0</v>
      </c>
      <c r="H20" s="40">
        <f t="shared" si="0"/>
        <v>0</v>
      </c>
      <c r="I20" s="30"/>
    </row>
    <row r="21" spans="1:9" ht="27.95" customHeight="1">
      <c r="A21" s="215"/>
      <c r="B21" s="53" t="s">
        <v>51</v>
      </c>
      <c r="C21" s="220" t="s">
        <v>225</v>
      </c>
      <c r="D21" s="220"/>
      <c r="E21" s="48">
        <f t="shared" si="2"/>
        <v>46</v>
      </c>
      <c r="F21" s="40">
        <v>0</v>
      </c>
      <c r="G21" s="40">
        <v>0</v>
      </c>
      <c r="H21" s="40">
        <f t="shared" si="0"/>
        <v>0</v>
      </c>
      <c r="I21" s="30"/>
    </row>
    <row r="22" spans="1:9" ht="27.95" customHeight="1">
      <c r="A22" s="215"/>
      <c r="B22" s="218" t="s">
        <v>191</v>
      </c>
      <c r="C22" s="218"/>
      <c r="D22" s="218"/>
      <c r="E22" s="48">
        <f t="shared" si="2"/>
        <v>47</v>
      </c>
      <c r="F22" s="40">
        <v>0</v>
      </c>
      <c r="G22" s="40">
        <v>0</v>
      </c>
      <c r="H22" s="40">
        <f t="shared" si="0"/>
        <v>0</v>
      </c>
      <c r="I22" s="30"/>
    </row>
    <row r="23" spans="1:9" ht="27.95" customHeight="1">
      <c r="A23" s="215"/>
      <c r="B23" s="217" t="s">
        <v>226</v>
      </c>
      <c r="C23" s="217"/>
      <c r="D23" s="217"/>
      <c r="E23" s="48">
        <f t="shared" si="2"/>
        <v>48</v>
      </c>
      <c r="F23" s="51">
        <f>F19+F20-F22</f>
        <v>100</v>
      </c>
      <c r="G23" s="51">
        <f>G19+G20-G22</f>
        <v>100</v>
      </c>
      <c r="H23" s="51">
        <f t="shared" si="0"/>
        <v>0</v>
      </c>
      <c r="I23" s="30"/>
    </row>
    <row r="24" spans="1:9" ht="27.95" customHeight="1">
      <c r="A24" s="215" t="s">
        <v>227</v>
      </c>
      <c r="B24" s="217" t="s">
        <v>182</v>
      </c>
      <c r="C24" s="217"/>
      <c r="D24" s="217"/>
      <c r="E24" s="48">
        <f t="shared" si="2"/>
        <v>49</v>
      </c>
      <c r="F24" s="49">
        <v>0</v>
      </c>
      <c r="G24" s="49">
        <f>F27</f>
        <v>0</v>
      </c>
      <c r="H24" s="49">
        <f t="shared" si="0"/>
        <v>0</v>
      </c>
      <c r="I24" s="30"/>
    </row>
    <row r="25" spans="1:9" ht="27.95" customHeight="1">
      <c r="A25" s="215"/>
      <c r="B25" s="218" t="s">
        <v>228</v>
      </c>
      <c r="C25" s="218"/>
      <c r="D25" s="218"/>
      <c r="E25" s="48">
        <f t="shared" si="2"/>
        <v>50</v>
      </c>
      <c r="F25" s="40">
        <v>0</v>
      </c>
      <c r="G25" s="40">
        <v>0</v>
      </c>
      <c r="H25" s="40">
        <f t="shared" si="0"/>
        <v>0</v>
      </c>
      <c r="I25" s="30"/>
    </row>
    <row r="26" spans="1:9" ht="27.95" customHeight="1">
      <c r="A26" s="215"/>
      <c r="B26" s="218" t="s">
        <v>229</v>
      </c>
      <c r="C26" s="218"/>
      <c r="D26" s="218"/>
      <c r="E26" s="48">
        <f t="shared" si="2"/>
        <v>51</v>
      </c>
      <c r="F26" s="40">
        <v>0</v>
      </c>
      <c r="G26" s="40">
        <v>0</v>
      </c>
      <c r="H26" s="40">
        <f t="shared" si="0"/>
        <v>0</v>
      </c>
      <c r="I26" s="30"/>
    </row>
    <row r="27" spans="1:9" ht="27.95" customHeight="1">
      <c r="A27" s="215"/>
      <c r="B27" s="217" t="s">
        <v>230</v>
      </c>
      <c r="C27" s="217"/>
      <c r="D27" s="217"/>
      <c r="E27" s="48">
        <f t="shared" si="2"/>
        <v>52</v>
      </c>
      <c r="F27" s="51">
        <f>F24+F25-F26</f>
        <v>0</v>
      </c>
      <c r="G27" s="51">
        <f>G24+G25-G26</f>
        <v>0</v>
      </c>
      <c r="H27" s="51">
        <f t="shared" si="0"/>
        <v>0</v>
      </c>
      <c r="I27" s="30"/>
    </row>
  </sheetData>
  <mergeCells count="31"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A3:D3"/>
    <mergeCell ref="A19:A23"/>
    <mergeCell ref="B19:D19"/>
    <mergeCell ref="B20:D20"/>
    <mergeCell ref="C21:D21"/>
    <mergeCell ref="B22:D22"/>
    <mergeCell ref="B23:D23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7"/>
    <mergeCell ref="B24:D24"/>
    <mergeCell ref="B25:D25"/>
    <mergeCell ref="B26:D26"/>
    <mergeCell ref="B27:D27"/>
  </mergeCells>
  <pageMargins left="0.19685039370078741" right="0.19685039370078741" top="0.19685039370078741" bottom="0.19685039370078741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71"/>
  <sheetViews>
    <sheetView topLeftCell="A25" zoomScaleNormal="100" workbookViewId="0">
      <selection activeCell="H46" sqref="H46"/>
    </sheetView>
  </sheetViews>
  <sheetFormatPr defaultColWidth="0" defaultRowHeight="12"/>
  <cols>
    <col min="1" max="1" width="6.5" style="55" customWidth="1"/>
    <col min="2" max="2" width="10.375" style="55" customWidth="1"/>
    <col min="3" max="3" width="28.625" style="55" customWidth="1"/>
    <col min="4" max="4" width="4.25" style="55" customWidth="1"/>
    <col min="5" max="5" width="15" style="55" customWidth="1"/>
    <col min="6" max="9" width="17.25" style="55" customWidth="1"/>
    <col min="10" max="11" width="19.875" style="55" customWidth="1"/>
    <col min="12" max="12" width="19.875" style="55" hidden="1" customWidth="1"/>
    <col min="13" max="14" width="21.25" style="55" hidden="1" customWidth="1"/>
    <col min="15" max="15" width="18" style="55" hidden="1" customWidth="1"/>
    <col min="16" max="16" width="24.25" style="55" hidden="1" customWidth="1"/>
    <col min="17" max="17" width="8.625" style="55" hidden="1" customWidth="1"/>
    <col min="18" max="257" width="0" style="55" hidden="1" customWidth="1"/>
    <col min="258" max="16384" width="7.625" style="55" hidden="1"/>
  </cols>
  <sheetData>
    <row r="1" spans="1:257" ht="17.25" customHeight="1">
      <c r="A1" s="54"/>
      <c r="C1" s="56"/>
      <c r="D1" s="56"/>
      <c r="E1" s="56"/>
      <c r="F1" s="56"/>
      <c r="G1" s="56"/>
      <c r="H1" s="56"/>
      <c r="I1" s="57" t="s">
        <v>211</v>
      </c>
      <c r="J1" s="58"/>
      <c r="K1" s="58"/>
      <c r="L1" s="58"/>
      <c r="M1" s="58"/>
      <c r="N1" s="58"/>
      <c r="O1" s="58"/>
      <c r="P1" s="58"/>
      <c r="Q1" s="78"/>
    </row>
    <row r="2" spans="1:257" s="60" customFormat="1" ht="28.5" customHeight="1">
      <c r="A2" s="250" t="s">
        <v>316</v>
      </c>
      <c r="B2" s="250"/>
      <c r="C2" s="250"/>
      <c r="D2" s="250"/>
      <c r="E2" s="250"/>
      <c r="F2" s="250"/>
      <c r="G2" s="250"/>
      <c r="H2" s="250"/>
      <c r="I2" s="250"/>
      <c r="J2" s="79"/>
      <c r="K2" s="79"/>
      <c r="L2" s="79"/>
      <c r="M2" s="79"/>
      <c r="N2" s="59"/>
      <c r="O2" s="59"/>
      <c r="P2" s="59"/>
      <c r="Q2" s="80"/>
    </row>
    <row r="3" spans="1:257" ht="8.25" customHeight="1" thickBot="1">
      <c r="B3" s="56"/>
      <c r="C3" s="81"/>
      <c r="D3" s="81"/>
      <c r="E3" s="81"/>
      <c r="F3" s="81"/>
      <c r="G3" s="81"/>
      <c r="H3" s="81"/>
      <c r="I3" s="81"/>
      <c r="J3" s="82"/>
      <c r="K3" s="82"/>
      <c r="L3" s="82"/>
      <c r="M3" s="82"/>
      <c r="N3" s="82"/>
      <c r="O3" s="82"/>
      <c r="P3" s="82"/>
      <c r="Q3" s="78"/>
    </row>
    <row r="4" spans="1:257" ht="22.5" customHeight="1" thickBot="1">
      <c r="A4" s="237" t="s">
        <v>231</v>
      </c>
      <c r="B4" s="238"/>
      <c r="C4" s="238"/>
      <c r="D4" s="239"/>
      <c r="E4" s="243" t="s">
        <v>232</v>
      </c>
      <c r="F4" s="244" t="s">
        <v>233</v>
      </c>
      <c r="G4" s="245" t="s">
        <v>10</v>
      </c>
      <c r="H4" s="245"/>
      <c r="I4" s="245"/>
      <c r="J4" s="83"/>
      <c r="K4" s="83"/>
      <c r="L4" s="246"/>
      <c r="M4" s="246"/>
      <c r="N4" s="246"/>
      <c r="O4" s="83"/>
      <c r="P4" s="84"/>
      <c r="Q4" s="85"/>
    </row>
    <row r="5" spans="1:257" ht="15.75" customHeight="1" thickBot="1">
      <c r="A5" s="240"/>
      <c r="B5" s="241"/>
      <c r="C5" s="241"/>
      <c r="D5" s="242"/>
      <c r="E5" s="243"/>
      <c r="F5" s="244"/>
      <c r="G5" s="247" t="s">
        <v>53</v>
      </c>
      <c r="H5" s="86" t="s">
        <v>20</v>
      </c>
      <c r="I5" s="248" t="s">
        <v>234</v>
      </c>
      <c r="J5" s="83"/>
      <c r="K5" s="83"/>
      <c r="L5" s="83"/>
      <c r="M5" s="83"/>
      <c r="N5" s="83"/>
      <c r="O5" s="61"/>
      <c r="P5" s="83"/>
      <c r="Q5" s="85"/>
    </row>
    <row r="6" spans="1:257" ht="32.25" customHeight="1">
      <c r="A6" s="240"/>
      <c r="B6" s="241"/>
      <c r="C6" s="241"/>
      <c r="D6" s="242"/>
      <c r="E6" s="243"/>
      <c r="F6" s="244"/>
      <c r="G6" s="247"/>
      <c r="H6" s="87" t="s">
        <v>235</v>
      </c>
      <c r="I6" s="249"/>
      <c r="J6" s="83"/>
      <c r="K6" s="83"/>
      <c r="L6" s="83"/>
      <c r="M6" s="83"/>
      <c r="N6" s="83"/>
      <c r="O6" s="61"/>
      <c r="P6" s="83"/>
      <c r="Q6" s="85"/>
    </row>
    <row r="7" spans="1:257" ht="19.5" customHeight="1">
      <c r="A7" s="227">
        <v>1</v>
      </c>
      <c r="B7" s="228"/>
      <c r="C7" s="228"/>
      <c r="D7" s="229"/>
      <c r="E7" s="88">
        <v>2</v>
      </c>
      <c r="F7" s="89">
        <v>3</v>
      </c>
      <c r="G7" s="90">
        <v>4</v>
      </c>
      <c r="H7" s="89">
        <v>5</v>
      </c>
      <c r="I7" s="91">
        <v>6</v>
      </c>
      <c r="J7" s="84"/>
      <c r="K7" s="84"/>
      <c r="L7" s="84"/>
      <c r="M7" s="83"/>
      <c r="N7" s="84"/>
      <c r="O7" s="84"/>
      <c r="P7" s="84"/>
      <c r="Q7" s="85"/>
    </row>
    <row r="8" spans="1:257" s="62" customFormat="1" ht="24" customHeight="1">
      <c r="A8" s="230" t="s">
        <v>236</v>
      </c>
      <c r="B8" s="231"/>
      <c r="C8" s="231"/>
      <c r="D8" s="231"/>
      <c r="E8" s="231"/>
      <c r="F8" s="231"/>
      <c r="G8" s="231"/>
      <c r="H8" s="231"/>
      <c r="I8" s="232"/>
      <c r="J8" s="92"/>
      <c r="K8" s="92"/>
      <c r="L8" s="92"/>
      <c r="M8" s="93"/>
      <c r="N8" s="92"/>
      <c r="O8" s="92"/>
      <c r="P8" s="92"/>
      <c r="Q8" s="94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</row>
    <row r="9" spans="1:257" s="62" customFormat="1" ht="37.5" customHeight="1">
      <c r="A9" s="233" t="s">
        <v>237</v>
      </c>
      <c r="B9" s="234"/>
      <c r="C9" s="234"/>
      <c r="D9" s="95" t="s">
        <v>43</v>
      </c>
      <c r="E9" s="64">
        <f>E10+E14</f>
        <v>2850</v>
      </c>
      <c r="F9" s="65">
        <f>F10+F14</f>
        <v>160743.6</v>
      </c>
      <c r="G9" s="65">
        <f>G10+G14</f>
        <v>149058.70000000001</v>
      </c>
      <c r="H9" s="65">
        <f>H10+H14</f>
        <v>1856.9</v>
      </c>
      <c r="I9" s="66">
        <f>I10+I14</f>
        <v>11684.9</v>
      </c>
      <c r="J9" s="92"/>
      <c r="K9" s="92"/>
      <c r="L9" s="92"/>
      <c r="M9" s="93"/>
      <c r="N9" s="92"/>
      <c r="O9" s="92"/>
      <c r="P9" s="92"/>
      <c r="Q9" s="94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</row>
    <row r="10" spans="1:257" ht="33.950000000000003" customHeight="1">
      <c r="A10" s="235" t="s">
        <v>10</v>
      </c>
      <c r="B10" s="234" t="s">
        <v>238</v>
      </c>
      <c r="C10" s="234"/>
      <c r="D10" s="95" t="s">
        <v>44</v>
      </c>
      <c r="E10" s="65">
        <f>E11+E12+E13</f>
        <v>1410.7</v>
      </c>
      <c r="F10" s="65">
        <f>F11+F12+F13</f>
        <v>105889.90000000001</v>
      </c>
      <c r="G10" s="65">
        <f>G11+G12+G13</f>
        <v>98180.1</v>
      </c>
      <c r="H10" s="67">
        <v>1461.4</v>
      </c>
      <c r="I10" s="66">
        <f>I11+I12+I13</f>
        <v>7709.8</v>
      </c>
      <c r="J10" s="84"/>
      <c r="K10" s="96"/>
      <c r="L10" s="97"/>
      <c r="M10" s="83"/>
      <c r="N10" s="84"/>
      <c r="O10" s="84"/>
      <c r="P10" s="84"/>
      <c r="Q10" s="85"/>
    </row>
    <row r="11" spans="1:257" ht="33.950000000000003" customHeight="1">
      <c r="A11" s="235"/>
      <c r="B11" s="236" t="s">
        <v>239</v>
      </c>
      <c r="C11" s="98" t="s">
        <v>240</v>
      </c>
      <c r="D11" s="95" t="s">
        <v>45</v>
      </c>
      <c r="E11" s="67">
        <v>385.8</v>
      </c>
      <c r="F11" s="68">
        <f>G11+I11</f>
        <v>44266.5</v>
      </c>
      <c r="G11" s="67">
        <v>41127.1</v>
      </c>
      <c r="H11" s="69"/>
      <c r="I11" s="70">
        <v>3139.4</v>
      </c>
      <c r="J11" s="84"/>
      <c r="K11" s="84"/>
      <c r="L11" s="97"/>
      <c r="M11" s="83"/>
      <c r="N11" s="84"/>
      <c r="O11" s="84"/>
      <c r="P11" s="84"/>
      <c r="Q11" s="85"/>
    </row>
    <row r="12" spans="1:257" ht="33.950000000000003" customHeight="1">
      <c r="A12" s="235"/>
      <c r="B12" s="236"/>
      <c r="C12" s="98" t="s">
        <v>241</v>
      </c>
      <c r="D12" s="95" t="s">
        <v>46</v>
      </c>
      <c r="E12" s="67">
        <v>848.4</v>
      </c>
      <c r="F12" s="68">
        <f>G12+I12</f>
        <v>54815.1</v>
      </c>
      <c r="G12" s="67">
        <v>50755.5</v>
      </c>
      <c r="H12" s="69"/>
      <c r="I12" s="70">
        <v>4059.6</v>
      </c>
      <c r="J12" s="84"/>
      <c r="K12" s="99"/>
      <c r="L12" s="97"/>
      <c r="M12" s="83"/>
      <c r="N12" s="84"/>
      <c r="O12" s="84"/>
      <c r="P12" s="84"/>
      <c r="Q12" s="85"/>
    </row>
    <row r="13" spans="1:257" ht="33.950000000000003" customHeight="1">
      <c r="A13" s="235"/>
      <c r="B13" s="236"/>
      <c r="C13" s="98" t="s">
        <v>242</v>
      </c>
      <c r="D13" s="95" t="s">
        <v>47</v>
      </c>
      <c r="E13" s="67">
        <v>176.5</v>
      </c>
      <c r="F13" s="68">
        <f t="shared" ref="F13" si="0">G13+I13</f>
        <v>6808.3</v>
      </c>
      <c r="G13" s="67">
        <v>6297.5</v>
      </c>
      <c r="H13" s="69"/>
      <c r="I13" s="70">
        <v>510.8</v>
      </c>
      <c r="J13" s="84"/>
      <c r="K13" s="84"/>
      <c r="L13" s="84"/>
      <c r="M13" s="83"/>
      <c r="N13" s="84"/>
      <c r="O13" s="84"/>
      <c r="P13" s="84"/>
      <c r="Q13" s="85"/>
    </row>
    <row r="14" spans="1:257" ht="33.950000000000003" customHeight="1">
      <c r="A14" s="235"/>
      <c r="B14" s="234" t="s">
        <v>243</v>
      </c>
      <c r="C14" s="234"/>
      <c r="D14" s="95" t="s">
        <v>58</v>
      </c>
      <c r="E14" s="67">
        <v>1439.3</v>
      </c>
      <c r="F14" s="65">
        <f>G14+I14</f>
        <v>54853.7</v>
      </c>
      <c r="G14" s="71">
        <v>50878.6</v>
      </c>
      <c r="H14" s="67">
        <v>395.5</v>
      </c>
      <c r="I14" s="72">
        <v>3975.1</v>
      </c>
      <c r="J14" s="84"/>
      <c r="K14" s="84"/>
      <c r="L14" s="84"/>
      <c r="M14" s="83"/>
      <c r="N14" s="84"/>
      <c r="O14" s="84"/>
      <c r="P14" s="84"/>
      <c r="Q14" s="85"/>
    </row>
    <row r="15" spans="1:257" ht="30" customHeight="1">
      <c r="A15" s="235"/>
      <c r="B15" s="226" t="s">
        <v>244</v>
      </c>
      <c r="C15" s="226"/>
      <c r="D15" s="95" t="s">
        <v>59</v>
      </c>
      <c r="E15" s="67">
        <v>1347.7</v>
      </c>
      <c r="F15" s="68">
        <f>G15+I15</f>
        <v>51987.3</v>
      </c>
      <c r="G15" s="67">
        <v>48223.4</v>
      </c>
      <c r="H15" s="69"/>
      <c r="I15" s="70">
        <v>3763.9</v>
      </c>
      <c r="J15" s="84"/>
      <c r="K15" s="84"/>
      <c r="L15" s="84"/>
      <c r="M15" s="83"/>
      <c r="N15" s="84"/>
      <c r="O15" s="84"/>
      <c r="P15" s="84"/>
      <c r="Q15" s="85"/>
    </row>
    <row r="16" spans="1:257" ht="61.5" customHeight="1">
      <c r="A16" s="225" t="s">
        <v>245</v>
      </c>
      <c r="B16" s="226"/>
      <c r="C16" s="226"/>
      <c r="D16" s="95" t="s">
        <v>60</v>
      </c>
      <c r="E16" s="69"/>
      <c r="F16" s="68">
        <f>G16+I16</f>
        <v>12802.199999999999</v>
      </c>
      <c r="G16" s="67">
        <v>12022.4</v>
      </c>
      <c r="H16" s="69"/>
      <c r="I16" s="70">
        <v>779.8</v>
      </c>
      <c r="J16" s="84"/>
      <c r="K16" s="84"/>
      <c r="L16" s="84"/>
      <c r="M16" s="83"/>
      <c r="N16" s="84"/>
      <c r="O16" s="84"/>
      <c r="P16" s="84"/>
      <c r="Q16" s="85"/>
    </row>
    <row r="17" spans="1:257" ht="12.75" thickBot="1">
      <c r="B17" s="56"/>
      <c r="C17" s="81"/>
      <c r="D17" s="81"/>
      <c r="E17" s="81"/>
      <c r="F17" s="81"/>
      <c r="G17" s="82"/>
      <c r="H17" s="81"/>
      <c r="I17" s="81"/>
      <c r="J17" s="82"/>
      <c r="K17" s="82"/>
      <c r="L17" s="82"/>
      <c r="M17" s="82"/>
      <c r="N17" s="82"/>
      <c r="O17" s="82"/>
      <c r="P17" s="82"/>
    </row>
    <row r="18" spans="1:257" ht="22.5" customHeight="1" thickBot="1">
      <c r="A18" s="237" t="s">
        <v>231</v>
      </c>
      <c r="B18" s="238"/>
      <c r="C18" s="238"/>
      <c r="D18" s="239"/>
      <c r="E18" s="243" t="s">
        <v>232</v>
      </c>
      <c r="F18" s="244" t="s">
        <v>233</v>
      </c>
      <c r="G18" s="245" t="s">
        <v>10</v>
      </c>
      <c r="H18" s="245"/>
      <c r="I18" s="245"/>
      <c r="J18" s="83"/>
      <c r="K18" s="83"/>
      <c r="L18" s="246"/>
      <c r="M18" s="246"/>
      <c r="N18" s="246"/>
      <c r="O18" s="83"/>
      <c r="P18" s="84"/>
      <c r="Q18" s="85"/>
    </row>
    <row r="19" spans="1:257" ht="15.75" customHeight="1" thickBot="1">
      <c r="A19" s="240"/>
      <c r="B19" s="241"/>
      <c r="C19" s="241"/>
      <c r="D19" s="242"/>
      <c r="E19" s="243"/>
      <c r="F19" s="244"/>
      <c r="G19" s="247" t="s">
        <v>53</v>
      </c>
      <c r="H19" s="86" t="s">
        <v>20</v>
      </c>
      <c r="I19" s="248" t="s">
        <v>234</v>
      </c>
      <c r="J19" s="83"/>
      <c r="K19" s="83"/>
      <c r="L19" s="83"/>
      <c r="M19" s="83"/>
      <c r="N19" s="83"/>
      <c r="O19" s="61"/>
      <c r="P19" s="83"/>
      <c r="Q19" s="85"/>
    </row>
    <row r="20" spans="1:257" ht="32.25" customHeight="1">
      <c r="A20" s="240"/>
      <c r="B20" s="241"/>
      <c r="C20" s="241"/>
      <c r="D20" s="242"/>
      <c r="E20" s="243"/>
      <c r="F20" s="244"/>
      <c r="G20" s="247"/>
      <c r="H20" s="87" t="s">
        <v>235</v>
      </c>
      <c r="I20" s="249"/>
      <c r="J20" s="83"/>
      <c r="K20" s="83"/>
      <c r="L20" s="83"/>
      <c r="M20" s="83"/>
      <c r="N20" s="83"/>
      <c r="O20" s="61"/>
      <c r="P20" s="83"/>
      <c r="Q20" s="85"/>
    </row>
    <row r="21" spans="1:257" ht="19.5" customHeight="1">
      <c r="A21" s="227">
        <v>1</v>
      </c>
      <c r="B21" s="228"/>
      <c r="C21" s="228"/>
      <c r="D21" s="229"/>
      <c r="E21" s="88">
        <v>2</v>
      </c>
      <c r="F21" s="89">
        <v>3</v>
      </c>
      <c r="G21" s="90">
        <v>4</v>
      </c>
      <c r="H21" s="89">
        <v>5</v>
      </c>
      <c r="I21" s="91">
        <v>6</v>
      </c>
      <c r="J21" s="84"/>
      <c r="K21" s="84"/>
      <c r="L21" s="84"/>
      <c r="M21" s="83"/>
      <c r="N21" s="84"/>
      <c r="O21" s="84"/>
      <c r="P21" s="84"/>
      <c r="Q21" s="85"/>
    </row>
    <row r="22" spans="1:257" s="62" customFormat="1" ht="24" customHeight="1">
      <c r="A22" s="230" t="s">
        <v>246</v>
      </c>
      <c r="B22" s="231"/>
      <c r="C22" s="231"/>
      <c r="D22" s="231"/>
      <c r="E22" s="231"/>
      <c r="F22" s="231"/>
      <c r="G22" s="231"/>
      <c r="H22" s="231"/>
      <c r="I22" s="232"/>
      <c r="J22" s="92"/>
      <c r="K22" s="92"/>
      <c r="L22" s="92"/>
      <c r="M22" s="93"/>
      <c r="N22" s="92"/>
      <c r="O22" s="92"/>
      <c r="P22" s="92"/>
      <c r="Q22" s="94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  <c r="IW22" s="63"/>
    </row>
    <row r="23" spans="1:257" s="62" customFormat="1" ht="37.5" customHeight="1">
      <c r="A23" s="233" t="s">
        <v>237</v>
      </c>
      <c r="B23" s="234"/>
      <c r="C23" s="234"/>
      <c r="D23" s="95" t="s">
        <v>43</v>
      </c>
      <c r="E23" s="64">
        <f>E24+E28</f>
        <v>2776</v>
      </c>
      <c r="F23" s="65">
        <f>F24+F28</f>
        <v>169520</v>
      </c>
      <c r="G23" s="65">
        <f>G24+G28</f>
        <v>156860</v>
      </c>
      <c r="H23" s="65">
        <f>H24+H28</f>
        <v>2553</v>
      </c>
      <c r="I23" s="66">
        <f>I24+I28</f>
        <v>12660</v>
      </c>
      <c r="J23" s="92"/>
      <c r="K23" s="92"/>
      <c r="L23" s="92"/>
      <c r="M23" s="93"/>
      <c r="N23" s="92"/>
      <c r="O23" s="92"/>
      <c r="P23" s="92"/>
      <c r="Q23" s="94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</row>
    <row r="24" spans="1:257" ht="33.950000000000003" customHeight="1">
      <c r="A24" s="235" t="s">
        <v>10</v>
      </c>
      <c r="B24" s="234" t="s">
        <v>238</v>
      </c>
      <c r="C24" s="234"/>
      <c r="D24" s="95" t="s">
        <v>44</v>
      </c>
      <c r="E24" s="65">
        <f>E25+E26+E27</f>
        <v>1384</v>
      </c>
      <c r="F24" s="65">
        <f>F25+F26+F27</f>
        <v>111500</v>
      </c>
      <c r="G24" s="65">
        <f>G25+G26+G27</f>
        <v>103150</v>
      </c>
      <c r="H24" s="67">
        <v>2022</v>
      </c>
      <c r="I24" s="66">
        <f>I25+I26+I27</f>
        <v>8350</v>
      </c>
      <c r="J24" s="84"/>
      <c r="K24" s="96"/>
      <c r="L24" s="97"/>
      <c r="M24" s="83"/>
      <c r="N24" s="84"/>
      <c r="O24" s="84"/>
      <c r="P24" s="84"/>
      <c r="Q24" s="85"/>
    </row>
    <row r="25" spans="1:257" ht="33.950000000000003" customHeight="1">
      <c r="A25" s="235"/>
      <c r="B25" s="236" t="s">
        <v>239</v>
      </c>
      <c r="C25" s="98" t="s">
        <v>240</v>
      </c>
      <c r="D25" s="95" t="s">
        <v>45</v>
      </c>
      <c r="E25" s="67">
        <v>385</v>
      </c>
      <c r="F25" s="68">
        <f>G25+I25</f>
        <v>46609</v>
      </c>
      <c r="G25" s="67">
        <v>43209</v>
      </c>
      <c r="H25" s="69"/>
      <c r="I25" s="70">
        <v>3400</v>
      </c>
      <c r="J25" s="84"/>
      <c r="K25" s="84"/>
      <c r="L25" s="97"/>
      <c r="M25" s="83"/>
      <c r="N25" s="84"/>
      <c r="O25" s="84"/>
      <c r="P25" s="84"/>
      <c r="Q25" s="85"/>
    </row>
    <row r="26" spans="1:257" ht="33.950000000000003" customHeight="1">
      <c r="A26" s="235"/>
      <c r="B26" s="236"/>
      <c r="C26" s="98" t="s">
        <v>241</v>
      </c>
      <c r="D26" s="95" t="s">
        <v>46</v>
      </c>
      <c r="E26" s="67">
        <v>816</v>
      </c>
      <c r="F26" s="68">
        <f>G26+I26</f>
        <v>57722</v>
      </c>
      <c r="G26" s="67">
        <v>53325</v>
      </c>
      <c r="H26" s="69"/>
      <c r="I26" s="70">
        <v>4397</v>
      </c>
      <c r="J26" s="84"/>
      <c r="K26" s="99"/>
      <c r="L26" s="97"/>
      <c r="M26" s="83"/>
      <c r="N26" s="84"/>
      <c r="O26" s="84"/>
      <c r="P26" s="84"/>
      <c r="Q26" s="85"/>
    </row>
    <row r="27" spans="1:257" ht="33.950000000000003" customHeight="1">
      <c r="A27" s="235"/>
      <c r="B27" s="236"/>
      <c r="C27" s="98" t="s">
        <v>242</v>
      </c>
      <c r="D27" s="95" t="s">
        <v>47</v>
      </c>
      <c r="E27" s="67">
        <v>183</v>
      </c>
      <c r="F27" s="68">
        <f t="shared" ref="F27" si="1">G27+I27</f>
        <v>7169</v>
      </c>
      <c r="G27" s="67">
        <v>6616</v>
      </c>
      <c r="H27" s="69"/>
      <c r="I27" s="70">
        <v>553</v>
      </c>
      <c r="J27" s="84"/>
      <c r="K27" s="84"/>
      <c r="L27" s="84"/>
      <c r="M27" s="83"/>
      <c r="N27" s="84"/>
      <c r="O27" s="84"/>
      <c r="P27" s="84"/>
      <c r="Q27" s="85"/>
    </row>
    <row r="28" spans="1:257" ht="33.950000000000003" customHeight="1">
      <c r="A28" s="235"/>
      <c r="B28" s="234" t="s">
        <v>243</v>
      </c>
      <c r="C28" s="234"/>
      <c r="D28" s="95" t="s">
        <v>58</v>
      </c>
      <c r="E28" s="73">
        <v>1392</v>
      </c>
      <c r="F28" s="65">
        <f>G28+I28</f>
        <v>58020</v>
      </c>
      <c r="G28" s="71">
        <v>53710</v>
      </c>
      <c r="H28" s="67">
        <v>531</v>
      </c>
      <c r="I28" s="72">
        <v>4310</v>
      </c>
      <c r="J28" s="84"/>
      <c r="K28" s="84"/>
      <c r="L28" s="84"/>
      <c r="M28" s="83"/>
      <c r="N28" s="84"/>
      <c r="O28" s="84"/>
      <c r="P28" s="84"/>
      <c r="Q28" s="85"/>
    </row>
    <row r="29" spans="1:257" ht="30" customHeight="1">
      <c r="A29" s="235"/>
      <c r="B29" s="226" t="s">
        <v>244</v>
      </c>
      <c r="C29" s="226"/>
      <c r="D29" s="95" t="s">
        <v>59</v>
      </c>
      <c r="E29" s="67">
        <v>1300</v>
      </c>
      <c r="F29" s="68">
        <f>G29+I29</f>
        <v>55016</v>
      </c>
      <c r="G29" s="67">
        <v>50929</v>
      </c>
      <c r="H29" s="69"/>
      <c r="I29" s="70">
        <v>4087</v>
      </c>
      <c r="J29" s="84"/>
      <c r="K29" s="84"/>
      <c r="L29" s="84"/>
      <c r="M29" s="83"/>
      <c r="N29" s="84"/>
      <c r="O29" s="84"/>
      <c r="P29" s="84"/>
      <c r="Q29" s="85"/>
    </row>
    <row r="30" spans="1:257" ht="61.5" customHeight="1">
      <c r="A30" s="225" t="s">
        <v>245</v>
      </c>
      <c r="B30" s="226"/>
      <c r="C30" s="226"/>
      <c r="D30" s="95" t="s">
        <v>60</v>
      </c>
      <c r="E30" s="69"/>
      <c r="F30" s="68">
        <f>G30+I30</f>
        <v>11600</v>
      </c>
      <c r="G30" s="67">
        <v>10850</v>
      </c>
      <c r="H30" s="69"/>
      <c r="I30" s="70">
        <v>750</v>
      </c>
      <c r="J30" s="84"/>
      <c r="K30" s="84"/>
      <c r="L30" s="84"/>
      <c r="M30" s="83"/>
      <c r="N30" s="84"/>
      <c r="O30" s="84"/>
      <c r="P30" s="84"/>
      <c r="Q30" s="85"/>
    </row>
    <row r="31" spans="1:257" ht="12.75" thickBot="1">
      <c r="A31" s="100"/>
      <c r="B31" s="100"/>
      <c r="C31" s="100"/>
      <c r="D31" s="101"/>
      <c r="E31" s="74"/>
      <c r="F31" s="74"/>
      <c r="G31" s="75"/>
      <c r="H31" s="74"/>
      <c r="I31" s="75"/>
      <c r="J31" s="84"/>
      <c r="K31" s="84"/>
      <c r="L31" s="84"/>
      <c r="M31" s="83"/>
      <c r="N31" s="84"/>
      <c r="O31" s="84"/>
      <c r="P31" s="84"/>
      <c r="Q31" s="85"/>
    </row>
    <row r="32" spans="1:257" ht="22.5" customHeight="1" thickBot="1">
      <c r="A32" s="237" t="s">
        <v>231</v>
      </c>
      <c r="B32" s="238"/>
      <c r="C32" s="238"/>
      <c r="D32" s="239"/>
      <c r="E32" s="243" t="s">
        <v>232</v>
      </c>
      <c r="F32" s="244" t="s">
        <v>233</v>
      </c>
      <c r="G32" s="245" t="s">
        <v>10</v>
      </c>
      <c r="H32" s="245"/>
      <c r="I32" s="245"/>
      <c r="J32" s="83"/>
      <c r="K32" s="83"/>
      <c r="L32" s="246"/>
      <c r="M32" s="246"/>
      <c r="N32" s="246"/>
      <c r="O32" s="83"/>
      <c r="P32" s="84"/>
      <c r="Q32" s="85"/>
    </row>
    <row r="33" spans="1:257" ht="15.75" customHeight="1" thickBot="1">
      <c r="A33" s="240"/>
      <c r="B33" s="241"/>
      <c r="C33" s="241"/>
      <c r="D33" s="242"/>
      <c r="E33" s="243"/>
      <c r="F33" s="244"/>
      <c r="G33" s="247" t="s">
        <v>53</v>
      </c>
      <c r="H33" s="102" t="s">
        <v>20</v>
      </c>
      <c r="I33" s="248" t="s">
        <v>234</v>
      </c>
      <c r="J33" s="83"/>
      <c r="K33" s="83"/>
      <c r="L33" s="83"/>
      <c r="M33" s="83"/>
      <c r="N33" s="83"/>
      <c r="O33" s="61"/>
      <c r="P33" s="83"/>
      <c r="Q33" s="85"/>
    </row>
    <row r="34" spans="1:257" ht="32.25" customHeight="1">
      <c r="A34" s="240"/>
      <c r="B34" s="241"/>
      <c r="C34" s="241"/>
      <c r="D34" s="242"/>
      <c r="E34" s="243"/>
      <c r="F34" s="244"/>
      <c r="G34" s="247"/>
      <c r="H34" s="103" t="s">
        <v>235</v>
      </c>
      <c r="I34" s="249"/>
      <c r="J34" s="83"/>
      <c r="K34" s="83"/>
      <c r="L34" s="83"/>
      <c r="M34" s="83"/>
      <c r="N34" s="83"/>
      <c r="O34" s="61"/>
      <c r="P34" s="83"/>
      <c r="Q34" s="85"/>
    </row>
    <row r="35" spans="1:257" ht="19.5" customHeight="1">
      <c r="A35" s="227">
        <v>1</v>
      </c>
      <c r="B35" s="228"/>
      <c r="C35" s="228"/>
      <c r="D35" s="229"/>
      <c r="E35" s="88">
        <v>2</v>
      </c>
      <c r="F35" s="89">
        <v>3</v>
      </c>
      <c r="G35" s="90">
        <v>4</v>
      </c>
      <c r="H35" s="104">
        <v>5</v>
      </c>
      <c r="I35" s="91">
        <v>6</v>
      </c>
      <c r="J35" s="84"/>
      <c r="K35" s="84"/>
      <c r="L35" s="84"/>
      <c r="M35" s="83"/>
      <c r="N35" s="84"/>
      <c r="O35" s="84"/>
      <c r="P35" s="84"/>
      <c r="Q35" s="85"/>
    </row>
    <row r="36" spans="1:257" s="62" customFormat="1" ht="24" customHeight="1">
      <c r="A36" s="230" t="s">
        <v>247</v>
      </c>
      <c r="B36" s="231"/>
      <c r="C36" s="231"/>
      <c r="D36" s="231"/>
      <c r="E36" s="231"/>
      <c r="F36" s="231"/>
      <c r="G36" s="231"/>
      <c r="H36" s="231"/>
      <c r="I36" s="232"/>
      <c r="J36" s="92"/>
      <c r="K36" s="92"/>
      <c r="L36" s="92"/>
      <c r="M36" s="93"/>
      <c r="N36" s="92"/>
      <c r="O36" s="92"/>
      <c r="P36" s="92"/>
      <c r="Q36" s="94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  <c r="IW36" s="63"/>
    </row>
    <row r="37" spans="1:257" s="62" customFormat="1" ht="37.5" customHeight="1">
      <c r="A37" s="233" t="s">
        <v>237</v>
      </c>
      <c r="B37" s="234"/>
      <c r="C37" s="234"/>
      <c r="D37" s="95" t="s">
        <v>43</v>
      </c>
      <c r="E37" s="64">
        <f>E38+E42</f>
        <v>-73.999999999999943</v>
      </c>
      <c r="F37" s="65">
        <f>F38+F42</f>
        <v>8776.4000000000033</v>
      </c>
      <c r="G37" s="65">
        <f>G38+G42</f>
        <v>7801.3000000000029</v>
      </c>
      <c r="H37" s="65">
        <f>H38+H42</f>
        <v>696.09999999999991</v>
      </c>
      <c r="I37" s="66">
        <f>I38+I42</f>
        <v>975.10000000000014</v>
      </c>
      <c r="J37" s="92"/>
      <c r="K37" s="92"/>
      <c r="L37" s="92"/>
      <c r="M37" s="93"/>
      <c r="N37" s="92"/>
      <c r="O37" s="92"/>
      <c r="P37" s="92"/>
      <c r="Q37" s="94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  <c r="IW37" s="55"/>
    </row>
    <row r="38" spans="1:257" ht="33.950000000000003" customHeight="1">
      <c r="A38" s="235" t="s">
        <v>10</v>
      </c>
      <c r="B38" s="234" t="s">
        <v>238</v>
      </c>
      <c r="C38" s="234"/>
      <c r="D38" s="95" t="s">
        <v>44</v>
      </c>
      <c r="E38" s="65">
        <f>E39+E40+E41</f>
        <v>-26.699999999999989</v>
      </c>
      <c r="F38" s="65">
        <f>F39+F40+F41</f>
        <v>5610.1000000000013</v>
      </c>
      <c r="G38" s="65">
        <f>G39+G40+G41</f>
        <v>4969.9000000000015</v>
      </c>
      <c r="H38" s="67">
        <f>-H10+H24</f>
        <v>560.59999999999991</v>
      </c>
      <c r="I38" s="66">
        <f>I39+I40+I41</f>
        <v>640.20000000000005</v>
      </c>
      <c r="J38" s="84"/>
      <c r="K38" s="96"/>
      <c r="L38" s="97"/>
      <c r="M38" s="83"/>
      <c r="N38" s="84"/>
      <c r="O38" s="84"/>
      <c r="P38" s="84"/>
      <c r="Q38" s="85"/>
    </row>
    <row r="39" spans="1:257" ht="33.950000000000003" customHeight="1">
      <c r="A39" s="235"/>
      <c r="B39" s="236" t="s">
        <v>239</v>
      </c>
      <c r="C39" s="98" t="s">
        <v>240</v>
      </c>
      <c r="D39" s="95" t="s">
        <v>45</v>
      </c>
      <c r="E39" s="67">
        <f>-E11+E25</f>
        <v>-0.80000000000001137</v>
      </c>
      <c r="F39" s="68">
        <f>G39+I39</f>
        <v>2342.5000000000014</v>
      </c>
      <c r="G39" s="67">
        <f t="shared" ref="G39:G44" si="2">-G11+G25</f>
        <v>2081.9000000000015</v>
      </c>
      <c r="H39" s="69"/>
      <c r="I39" s="70">
        <f t="shared" ref="I39:I44" si="3">-I11+I25</f>
        <v>260.59999999999991</v>
      </c>
      <c r="J39" s="84"/>
      <c r="K39" s="84"/>
      <c r="L39" s="97"/>
      <c r="M39" s="83"/>
      <c r="N39" s="84"/>
      <c r="O39" s="84"/>
      <c r="P39" s="84"/>
      <c r="Q39" s="85"/>
    </row>
    <row r="40" spans="1:257" ht="33.950000000000003" customHeight="1">
      <c r="A40" s="235"/>
      <c r="B40" s="236"/>
      <c r="C40" s="98" t="s">
        <v>241</v>
      </c>
      <c r="D40" s="95" t="s">
        <v>46</v>
      </c>
      <c r="E40" s="67">
        <f t="shared" ref="E40:E43" si="4">-E12+E26</f>
        <v>-32.399999999999977</v>
      </c>
      <c r="F40" s="68">
        <f>G40+I40</f>
        <v>2906.9</v>
      </c>
      <c r="G40" s="67">
        <f t="shared" si="2"/>
        <v>2569.5</v>
      </c>
      <c r="H40" s="69"/>
      <c r="I40" s="70">
        <f t="shared" si="3"/>
        <v>337.40000000000009</v>
      </c>
      <c r="J40" s="84"/>
      <c r="K40" s="99"/>
      <c r="L40" s="97"/>
      <c r="M40" s="83"/>
      <c r="N40" s="84"/>
      <c r="O40" s="84"/>
      <c r="P40" s="84"/>
      <c r="Q40" s="85"/>
    </row>
    <row r="41" spans="1:257" ht="33.950000000000003" customHeight="1">
      <c r="A41" s="235"/>
      <c r="B41" s="236"/>
      <c r="C41" s="98" t="s">
        <v>242</v>
      </c>
      <c r="D41" s="95" t="s">
        <v>47</v>
      </c>
      <c r="E41" s="67">
        <f t="shared" si="4"/>
        <v>6.5</v>
      </c>
      <c r="F41" s="68">
        <f t="shared" ref="F41" si="5">G41+I41</f>
        <v>360.7</v>
      </c>
      <c r="G41" s="67">
        <f t="shared" si="2"/>
        <v>318.5</v>
      </c>
      <c r="H41" s="69"/>
      <c r="I41" s="70">
        <f t="shared" si="3"/>
        <v>42.199999999999989</v>
      </c>
      <c r="J41" s="84"/>
      <c r="K41" s="84"/>
      <c r="L41" s="84"/>
      <c r="M41" s="83"/>
      <c r="N41" s="84"/>
      <c r="O41" s="84"/>
      <c r="P41" s="84"/>
      <c r="Q41" s="85"/>
    </row>
    <row r="42" spans="1:257" ht="33.950000000000003" customHeight="1">
      <c r="A42" s="235"/>
      <c r="B42" s="234" t="s">
        <v>243</v>
      </c>
      <c r="C42" s="234"/>
      <c r="D42" s="95" t="s">
        <v>58</v>
      </c>
      <c r="E42" s="71">
        <f t="shared" si="4"/>
        <v>-47.299999999999955</v>
      </c>
      <c r="F42" s="65">
        <f>G42+I42</f>
        <v>3166.3000000000015</v>
      </c>
      <c r="G42" s="71">
        <f t="shared" si="2"/>
        <v>2831.4000000000015</v>
      </c>
      <c r="H42" s="67">
        <f>-H14+H28</f>
        <v>135.5</v>
      </c>
      <c r="I42" s="72">
        <f t="shared" si="3"/>
        <v>334.90000000000009</v>
      </c>
      <c r="J42" s="84"/>
      <c r="K42" s="84"/>
      <c r="L42" s="84"/>
      <c r="M42" s="83"/>
      <c r="N42" s="84"/>
      <c r="O42" s="84"/>
      <c r="P42" s="84"/>
      <c r="Q42" s="85"/>
    </row>
    <row r="43" spans="1:257" ht="30" customHeight="1">
      <c r="A43" s="235"/>
      <c r="B43" s="226" t="s">
        <v>244</v>
      </c>
      <c r="C43" s="226"/>
      <c r="D43" s="95" t="s">
        <v>59</v>
      </c>
      <c r="E43" s="67">
        <f t="shared" si="4"/>
        <v>-47.700000000000045</v>
      </c>
      <c r="F43" s="68">
        <f>G43+I43</f>
        <v>3028.6999999999985</v>
      </c>
      <c r="G43" s="67">
        <f t="shared" si="2"/>
        <v>2705.5999999999985</v>
      </c>
      <c r="H43" s="69"/>
      <c r="I43" s="70">
        <f t="shared" si="3"/>
        <v>323.09999999999991</v>
      </c>
      <c r="J43" s="84"/>
      <c r="K43" s="84"/>
      <c r="L43" s="84"/>
      <c r="M43" s="83"/>
      <c r="N43" s="84"/>
      <c r="O43" s="84"/>
      <c r="P43" s="84"/>
      <c r="Q43" s="85"/>
    </row>
    <row r="44" spans="1:257" ht="61.5" customHeight="1">
      <c r="A44" s="225" t="s">
        <v>245</v>
      </c>
      <c r="B44" s="226"/>
      <c r="C44" s="226"/>
      <c r="D44" s="95" t="s">
        <v>60</v>
      </c>
      <c r="E44" s="69"/>
      <c r="F44" s="68">
        <f>G44+I44</f>
        <v>-1202.1999999999996</v>
      </c>
      <c r="G44" s="67">
        <f t="shared" si="2"/>
        <v>-1172.3999999999996</v>
      </c>
      <c r="H44" s="69"/>
      <c r="I44" s="70">
        <f t="shared" si="3"/>
        <v>-29.799999999999955</v>
      </c>
      <c r="J44" s="84"/>
      <c r="K44" s="84"/>
      <c r="L44" s="84"/>
      <c r="M44" s="83"/>
      <c r="N44" s="84"/>
      <c r="O44" s="84"/>
      <c r="P44" s="84"/>
      <c r="Q44" s="85"/>
    </row>
    <row r="45" spans="1:257">
      <c r="A45" s="76" t="s">
        <v>248</v>
      </c>
      <c r="C45" s="81"/>
      <c r="D45" s="81"/>
      <c r="E45" s="81"/>
      <c r="F45" s="81"/>
      <c r="G45" s="81"/>
      <c r="H45" s="81"/>
      <c r="I45" s="81"/>
      <c r="J45" s="82"/>
      <c r="K45" s="82"/>
      <c r="L45" s="82"/>
      <c r="M45" s="82"/>
      <c r="N45" s="82"/>
      <c r="O45" s="82"/>
      <c r="P45" s="82"/>
      <c r="Q45" s="58"/>
      <c r="R45" s="58"/>
    </row>
    <row r="46" spans="1:257">
      <c r="A46" s="77" t="s">
        <v>249</v>
      </c>
      <c r="C46" s="81"/>
      <c r="D46" s="81"/>
      <c r="E46" s="81"/>
      <c r="F46" s="81"/>
      <c r="G46" s="81"/>
      <c r="H46" s="81"/>
      <c r="I46" s="81"/>
      <c r="J46" s="82"/>
      <c r="K46" s="82"/>
      <c r="L46" s="82"/>
      <c r="M46" s="82"/>
      <c r="N46" s="82"/>
      <c r="O46" s="82"/>
      <c r="P46" s="82"/>
      <c r="Q46" s="58"/>
      <c r="R46" s="58"/>
    </row>
    <row r="47" spans="1:257">
      <c r="A47" s="77" t="s">
        <v>252</v>
      </c>
      <c r="C47" s="56"/>
      <c r="D47" s="56"/>
      <c r="E47" s="56"/>
      <c r="F47" s="56"/>
      <c r="G47" s="56"/>
      <c r="H47" s="56"/>
      <c r="I47" s="56"/>
      <c r="J47" s="58"/>
      <c r="K47" s="58"/>
      <c r="L47" s="58"/>
      <c r="M47" s="58"/>
      <c r="N47" s="58"/>
      <c r="O47" s="58"/>
      <c r="P47" s="58"/>
      <c r="Q47" s="58"/>
      <c r="R47" s="58"/>
    </row>
    <row r="48" spans="1:257">
      <c r="B48" s="77"/>
      <c r="C48" s="56"/>
      <c r="D48" s="56"/>
      <c r="E48" s="56"/>
      <c r="F48" s="56"/>
      <c r="G48" s="56"/>
      <c r="H48" s="56"/>
      <c r="I48" s="56"/>
      <c r="J48" s="58"/>
      <c r="K48" s="58"/>
      <c r="L48" s="58"/>
      <c r="M48" s="58"/>
      <c r="N48" s="58"/>
      <c r="O48" s="58"/>
      <c r="P48" s="58"/>
      <c r="Q48" s="58"/>
      <c r="R48" s="58"/>
    </row>
    <row r="49" spans="2:18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2:18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2:18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2:18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2:18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2:18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2:18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2:18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2:18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2:18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2:18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2:18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2:18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</row>
    <row r="62" spans="2:18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2:18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2:18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2:18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</row>
    <row r="66" spans="2:18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2:18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2:18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2:18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2:18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2:18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2:18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2:18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2:18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2:18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2:18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2:18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2:18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2:18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2:18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2:18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2:18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2:18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2:18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2:18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2:18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2:18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2:18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2:18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2:18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2:18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2:18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2:18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2:18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2:18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</row>
    <row r="96" spans="2:18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2:18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2:18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2:18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2:18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</row>
    <row r="101" spans="2:18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</row>
    <row r="102" spans="2:18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2:18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</row>
    <row r="104" spans="2:18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</row>
    <row r="105" spans="2:18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</row>
    <row r="106" spans="2:18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</row>
    <row r="107" spans="2:18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</row>
    <row r="108" spans="2:18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2:18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2:18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</row>
    <row r="111" spans="2:18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</row>
    <row r="112" spans="2:18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</row>
    <row r="113" spans="2:18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2:18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</row>
    <row r="115" spans="2:18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</row>
    <row r="116" spans="2:18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</row>
    <row r="117" spans="2:18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</row>
    <row r="118" spans="2:18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</row>
    <row r="119" spans="2:18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</row>
    <row r="120" spans="2:18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</row>
    <row r="121" spans="2:18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</row>
    <row r="122" spans="2:18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</row>
    <row r="123" spans="2:18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</row>
    <row r="124" spans="2:18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</row>
    <row r="125" spans="2:18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</row>
    <row r="126" spans="2:18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</row>
    <row r="127" spans="2:18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2:18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</row>
    <row r="129" spans="2:18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</row>
    <row r="130" spans="2:18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</row>
    <row r="131" spans="2:18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</row>
    <row r="132" spans="2:18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</row>
    <row r="133" spans="2:18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</row>
    <row r="134" spans="2:18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</row>
    <row r="135" spans="2:18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</row>
    <row r="136" spans="2:18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</row>
    <row r="137" spans="2:18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</row>
    <row r="138" spans="2:18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</row>
    <row r="139" spans="2:18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</row>
    <row r="140" spans="2:18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</row>
    <row r="141" spans="2:18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</row>
    <row r="142" spans="2:18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</row>
    <row r="143" spans="2:18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</row>
    <row r="144" spans="2:18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</row>
    <row r="145" spans="2:18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</row>
    <row r="146" spans="2:18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</row>
    <row r="147" spans="2:18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</row>
    <row r="148" spans="2:18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</row>
    <row r="149" spans="2:18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</row>
    <row r="150" spans="2:18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</row>
    <row r="151" spans="2:18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</row>
    <row r="152" spans="2:18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</row>
    <row r="153" spans="2:18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</row>
    <row r="154" spans="2:18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</row>
    <row r="155" spans="2:18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</row>
    <row r="156" spans="2:18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</row>
    <row r="157" spans="2:18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</row>
    <row r="158" spans="2:18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</row>
    <row r="159" spans="2:18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</row>
    <row r="160" spans="2:18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</row>
    <row r="161" spans="2:18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</row>
    <row r="162" spans="2:18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</row>
    <row r="163" spans="2:18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</row>
    <row r="164" spans="2:18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</row>
    <row r="165" spans="2:18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</row>
    <row r="166" spans="2:18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</row>
    <row r="167" spans="2:18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</row>
    <row r="168" spans="2:18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</row>
    <row r="169" spans="2:18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</row>
    <row r="170" spans="2:18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</row>
    <row r="171" spans="2:18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</row>
  </sheetData>
  <mergeCells count="49">
    <mergeCell ref="L4:N4"/>
    <mergeCell ref="G5:G6"/>
    <mergeCell ref="I5:I6"/>
    <mergeCell ref="A2:I2"/>
    <mergeCell ref="A4:D6"/>
    <mergeCell ref="E4:E6"/>
    <mergeCell ref="F4:F6"/>
    <mergeCell ref="G4:I4"/>
    <mergeCell ref="L18:N18"/>
    <mergeCell ref="G19:G20"/>
    <mergeCell ref="I19:I20"/>
    <mergeCell ref="A7:D7"/>
    <mergeCell ref="A8:I8"/>
    <mergeCell ref="A9:C9"/>
    <mergeCell ref="A10:A15"/>
    <mergeCell ref="B10:C10"/>
    <mergeCell ref="B11:B13"/>
    <mergeCell ref="B14:C14"/>
    <mergeCell ref="B15:C15"/>
    <mergeCell ref="A16:C16"/>
    <mergeCell ref="A18:D20"/>
    <mergeCell ref="E18:E20"/>
    <mergeCell ref="F18:F20"/>
    <mergeCell ref="G18:I18"/>
    <mergeCell ref="L32:N32"/>
    <mergeCell ref="G33:G34"/>
    <mergeCell ref="I33:I34"/>
    <mergeCell ref="A21:D21"/>
    <mergeCell ref="A22:I22"/>
    <mergeCell ref="A23:C23"/>
    <mergeCell ref="A24:A29"/>
    <mergeCell ref="B24:C24"/>
    <mergeCell ref="B25:B27"/>
    <mergeCell ref="B28:C28"/>
    <mergeCell ref="B29:C29"/>
    <mergeCell ref="A30:C30"/>
    <mergeCell ref="A32:D34"/>
    <mergeCell ref="E32:E34"/>
    <mergeCell ref="F32:F34"/>
    <mergeCell ref="G32:I32"/>
    <mergeCell ref="A44:C44"/>
    <mergeCell ref="A35:D35"/>
    <mergeCell ref="A36:I36"/>
    <mergeCell ref="A37:C37"/>
    <mergeCell ref="A38:A43"/>
    <mergeCell ref="B38:C38"/>
    <mergeCell ref="B39:B41"/>
    <mergeCell ref="B42:C42"/>
    <mergeCell ref="B43:C43"/>
  </mergeCells>
  <conditionalFormatting sqref="E29">
    <cfRule type="cellIs" dxfId="19" priority="8" operator="greaterThan">
      <formula>$E$14</formula>
    </cfRule>
  </conditionalFormatting>
  <conditionalFormatting sqref="G30:G31 G36:G44">
    <cfRule type="cellIs" dxfId="18" priority="7" operator="greaterThan">
      <formula>$G$9</formula>
    </cfRule>
  </conditionalFormatting>
  <conditionalFormatting sqref="I30:I31 I36:I44">
    <cfRule type="cellIs" dxfId="17" priority="6" operator="greaterThan">
      <formula>$I$9</formula>
    </cfRule>
  </conditionalFormatting>
  <conditionalFormatting sqref="G43:G44">
    <cfRule type="cellIs" dxfId="16" priority="5" operator="greaterThan">
      <formula>$G$14</formula>
    </cfRule>
  </conditionalFormatting>
  <conditionalFormatting sqref="I43">
    <cfRule type="cellIs" dxfId="15" priority="4" operator="greaterThan">
      <formula>$I$14</formula>
    </cfRule>
  </conditionalFormatting>
  <conditionalFormatting sqref="G44">
    <cfRule type="cellIs" dxfId="14" priority="3" operator="greaterThan">
      <formula>$G$9</formula>
    </cfRule>
  </conditionalFormatting>
  <conditionalFormatting sqref="I44">
    <cfRule type="cellIs" dxfId="13" priority="2" operator="greaterThan">
      <formula>$I$9</formula>
    </cfRule>
  </conditionalFormatting>
  <conditionalFormatting sqref="G14">
    <cfRule type="cellIs" dxfId="12" priority="1" operator="greaterThan">
      <formula>$G$9</formula>
    </cfRule>
  </conditionalFormatting>
  <dataValidations count="3">
    <dataValidation type="custom" allowBlank="1" showInputMessage="1" showErrorMessage="1" sqref="F11:F16 F25:F31 F39:F44">
      <formula1>MOD(F11*10,1)=0</formula1>
    </dataValidation>
    <dataValidation type="custom" allowBlank="1" showInputMessage="1" showErrorMessage="1" errorTitle="Znaki po przecinku" error="Wpisujemy zatrudnienie w pełnych etatach bez miejsc po przecinku." sqref="E39:E44 E25:E31 E11:E16 G11:G16">
      <formula1>MOD(E11*10,1)=0</formula1>
    </dataValidation>
    <dataValidation type="custom" allowBlank="1" showInputMessage="1" showErrorMessage="1" errorTitle="Znaki po przecinku" error="Wpisana wartość może mieć wyłącznie 1 znak po przecinku." sqref="I29:I31 H24 H28:I28 I25:I27 H38 I11:I16 I39:I41 H42:I42 H10 G25:G31 G39:G44 I43:I44 H14">
      <formula1>MOD(G10*10,1)=0</formula1>
    </dataValidation>
  </dataValidations>
  <pageMargins left="0.19685039370078741" right="0.19685039370078741" top="0.19685039370078741" bottom="0.19685039370078741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A5" workbookViewId="0">
      <selection activeCell="G21" sqref="G21"/>
    </sheetView>
  </sheetViews>
  <sheetFormatPr defaultColWidth="0" defaultRowHeight="12.75" customHeight="1" zeroHeight="1"/>
  <cols>
    <col min="1" max="2" width="7.625" style="58" customWidth="1"/>
    <col min="3" max="3" width="47.875" style="58" customWidth="1"/>
    <col min="4" max="4" width="4.875" style="58" customWidth="1"/>
    <col min="5" max="5" width="9.375" style="58" customWidth="1"/>
    <col min="6" max="7" width="14.375" style="58" customWidth="1"/>
    <col min="8" max="8" width="14.375" style="55" customWidth="1"/>
    <col min="9" max="10" width="7.625" style="55" customWidth="1"/>
    <col min="11" max="17" width="0" style="55" hidden="1" customWidth="1"/>
    <col min="18" max="16384" width="7.625" style="55" hidden="1"/>
  </cols>
  <sheetData>
    <row r="1" spans="1:16" ht="12">
      <c r="A1" s="54"/>
      <c r="B1" s="105"/>
      <c r="C1" s="106"/>
      <c r="D1" s="106"/>
      <c r="E1" s="57"/>
      <c r="F1" s="57"/>
      <c r="G1" s="56"/>
      <c r="H1" s="58"/>
      <c r="I1" s="58"/>
      <c r="J1" s="58"/>
      <c r="K1" s="58"/>
      <c r="L1" s="58"/>
      <c r="M1" s="58"/>
      <c r="N1" s="58"/>
      <c r="O1" s="58"/>
      <c r="P1" s="58"/>
    </row>
    <row r="2" spans="1:16" s="60" customFormat="1" ht="12">
      <c r="A2" s="256" t="s">
        <v>253</v>
      </c>
      <c r="B2" s="256"/>
      <c r="C2" s="256"/>
      <c r="D2" s="256"/>
      <c r="E2" s="256"/>
      <c r="F2" s="107"/>
      <c r="G2" s="108"/>
      <c r="H2" s="117" t="s">
        <v>211</v>
      </c>
      <c r="I2" s="59"/>
      <c r="J2" s="59"/>
      <c r="K2" s="59"/>
      <c r="L2" s="59"/>
      <c r="M2" s="59"/>
      <c r="N2" s="59"/>
      <c r="O2" s="59"/>
      <c r="P2" s="59"/>
    </row>
    <row r="3" spans="1:16" ht="12">
      <c r="A3" s="109"/>
      <c r="B3" s="109"/>
      <c r="C3" s="109"/>
      <c r="D3" s="109"/>
      <c r="E3" s="109"/>
      <c r="F3" s="109"/>
      <c r="G3" s="56"/>
      <c r="H3" s="58"/>
      <c r="I3" s="58"/>
      <c r="J3" s="58"/>
      <c r="K3" s="58"/>
      <c r="L3" s="58"/>
      <c r="M3" s="58"/>
      <c r="N3" s="58"/>
      <c r="O3" s="58"/>
      <c r="P3" s="58"/>
    </row>
    <row r="4" spans="1:16" ht="24">
      <c r="A4" s="257" t="s">
        <v>231</v>
      </c>
      <c r="B4" s="257"/>
      <c r="C4" s="257"/>
      <c r="D4" s="257"/>
      <c r="E4" s="118" t="s">
        <v>254</v>
      </c>
      <c r="F4" s="118" t="s">
        <v>236</v>
      </c>
      <c r="G4" s="118" t="s">
        <v>246</v>
      </c>
      <c r="H4" s="118" t="s">
        <v>274</v>
      </c>
      <c r="I4" s="58"/>
      <c r="J4" s="58"/>
      <c r="K4" s="58"/>
      <c r="L4" s="58"/>
      <c r="M4" s="58"/>
      <c r="N4" s="58"/>
      <c r="O4" s="58"/>
      <c r="P4" s="58"/>
    </row>
    <row r="5" spans="1:16" ht="12">
      <c r="A5" s="258">
        <v>1</v>
      </c>
      <c r="B5" s="258"/>
      <c r="C5" s="258"/>
      <c r="D5" s="258"/>
      <c r="E5" s="119">
        <v>2</v>
      </c>
      <c r="F5" s="119">
        <v>3</v>
      </c>
      <c r="G5" s="119">
        <v>4</v>
      </c>
      <c r="H5" s="119">
        <v>5</v>
      </c>
      <c r="I5" s="58"/>
      <c r="J5" s="58"/>
      <c r="K5" s="58"/>
      <c r="L5" s="58"/>
      <c r="M5" s="58"/>
      <c r="N5" s="58"/>
      <c r="O5" s="58"/>
      <c r="P5" s="58"/>
    </row>
    <row r="6" spans="1:16" ht="39.950000000000003" customHeight="1">
      <c r="A6" s="254" t="s">
        <v>255</v>
      </c>
      <c r="B6" s="254"/>
      <c r="C6" s="254"/>
      <c r="D6" s="118" t="s">
        <v>43</v>
      </c>
      <c r="E6" s="118" t="s">
        <v>256</v>
      </c>
      <c r="F6" s="120">
        <f>F7+F9</f>
        <v>22619</v>
      </c>
      <c r="G6" s="120">
        <f>G7+G9</f>
        <v>22257</v>
      </c>
      <c r="H6" s="120">
        <f>H7+H9</f>
        <v>-362</v>
      </c>
      <c r="I6" s="58"/>
      <c r="J6" s="58"/>
      <c r="K6" s="58"/>
      <c r="L6" s="58"/>
      <c r="M6" s="58"/>
      <c r="N6" s="58"/>
      <c r="O6" s="58"/>
      <c r="P6" s="58"/>
    </row>
    <row r="7" spans="1:16" ht="39.950000000000003" customHeight="1">
      <c r="A7" s="254" t="s">
        <v>10</v>
      </c>
      <c r="B7" s="254" t="s">
        <v>257</v>
      </c>
      <c r="C7" s="254"/>
      <c r="D7" s="118" t="s">
        <v>44</v>
      </c>
      <c r="E7" s="118" t="s">
        <v>256</v>
      </c>
      <c r="F7" s="121">
        <v>18591</v>
      </c>
      <c r="G7" s="121">
        <v>19226</v>
      </c>
      <c r="H7" s="121">
        <f>G7-F7</f>
        <v>635</v>
      </c>
      <c r="I7" s="58"/>
      <c r="J7" s="58"/>
      <c r="K7" s="58"/>
      <c r="L7" s="58"/>
      <c r="M7" s="58"/>
      <c r="N7" s="58"/>
      <c r="O7" s="58"/>
      <c r="P7" s="58"/>
    </row>
    <row r="8" spans="1:16" ht="39.950000000000003" customHeight="1">
      <c r="A8" s="254"/>
      <c r="B8" s="255" t="s">
        <v>258</v>
      </c>
      <c r="C8" s="255"/>
      <c r="D8" s="118" t="s">
        <v>45</v>
      </c>
      <c r="E8" s="118" t="s">
        <v>256</v>
      </c>
      <c r="F8" s="121">
        <v>6534</v>
      </c>
      <c r="G8" s="121">
        <v>6938</v>
      </c>
      <c r="H8" s="121">
        <f t="shared" ref="H8:H22" si="0">G8-F8</f>
        <v>404</v>
      </c>
      <c r="I8" s="58"/>
      <c r="J8" s="58"/>
      <c r="K8" s="58"/>
      <c r="L8" s="58"/>
      <c r="M8" s="58"/>
      <c r="N8" s="58"/>
      <c r="O8" s="58"/>
      <c r="P8" s="58"/>
    </row>
    <row r="9" spans="1:16" ht="39.950000000000003" customHeight="1">
      <c r="A9" s="254"/>
      <c r="B9" s="254" t="s">
        <v>259</v>
      </c>
      <c r="C9" s="254"/>
      <c r="D9" s="118" t="s">
        <v>46</v>
      </c>
      <c r="E9" s="118" t="s">
        <v>256</v>
      </c>
      <c r="F9" s="121">
        <v>4028</v>
      </c>
      <c r="G9" s="121">
        <v>3031</v>
      </c>
      <c r="H9" s="121">
        <f t="shared" si="0"/>
        <v>-997</v>
      </c>
      <c r="I9" s="58"/>
      <c r="J9" s="58"/>
      <c r="K9" s="58"/>
      <c r="L9" s="58"/>
      <c r="M9" s="58"/>
      <c r="N9" s="58"/>
      <c r="O9" s="58"/>
      <c r="P9" s="58"/>
    </row>
    <row r="10" spans="1:16" ht="39.950000000000003" customHeight="1">
      <c r="A10" s="254"/>
      <c r="B10" s="255" t="s">
        <v>258</v>
      </c>
      <c r="C10" s="255"/>
      <c r="D10" s="118" t="s">
        <v>47</v>
      </c>
      <c r="E10" s="118" t="s">
        <v>256</v>
      </c>
      <c r="F10" s="121">
        <v>1312</v>
      </c>
      <c r="G10" s="121">
        <v>1331</v>
      </c>
      <c r="H10" s="121">
        <f t="shared" si="0"/>
        <v>19</v>
      </c>
      <c r="I10" s="58"/>
      <c r="J10" s="58"/>
      <c r="K10" s="58"/>
      <c r="L10" s="58"/>
      <c r="M10" s="58"/>
      <c r="N10" s="58"/>
      <c r="O10" s="58"/>
      <c r="P10" s="58"/>
    </row>
    <row r="11" spans="1:16" ht="39.950000000000003" customHeight="1">
      <c r="A11" s="254" t="s">
        <v>260</v>
      </c>
      <c r="B11" s="254"/>
      <c r="C11" s="254"/>
      <c r="D11" s="118" t="s">
        <v>58</v>
      </c>
      <c r="E11" s="118" t="s">
        <v>256</v>
      </c>
      <c r="F11" s="121">
        <v>5752</v>
      </c>
      <c r="G11" s="122">
        <v>6224</v>
      </c>
      <c r="H11" s="121">
        <f t="shared" si="0"/>
        <v>472</v>
      </c>
      <c r="I11" s="58"/>
      <c r="J11" s="58"/>
      <c r="K11" s="58"/>
      <c r="L11" s="58"/>
      <c r="M11" s="58"/>
      <c r="N11" s="58"/>
      <c r="O11" s="58"/>
      <c r="P11" s="58"/>
    </row>
    <row r="12" spans="1:16" ht="39.950000000000003" customHeight="1">
      <c r="A12" s="254" t="s">
        <v>261</v>
      </c>
      <c r="B12" s="254"/>
      <c r="C12" s="254"/>
      <c r="D12" s="118" t="s">
        <v>59</v>
      </c>
      <c r="E12" s="118" t="s">
        <v>256</v>
      </c>
      <c r="F12" s="121">
        <v>217</v>
      </c>
      <c r="G12" s="122">
        <v>219</v>
      </c>
      <c r="H12" s="121">
        <f t="shared" si="0"/>
        <v>2</v>
      </c>
      <c r="I12" s="58"/>
      <c r="J12" s="58"/>
      <c r="K12" s="58"/>
      <c r="L12" s="58"/>
      <c r="M12" s="58"/>
      <c r="N12" s="58"/>
      <c r="O12" s="58"/>
      <c r="P12" s="58"/>
    </row>
    <row r="13" spans="1:16" ht="39.950000000000003" customHeight="1">
      <c r="A13" s="254" t="s">
        <v>262</v>
      </c>
      <c r="B13" s="254"/>
      <c r="C13" s="254"/>
      <c r="D13" s="118" t="s">
        <v>60</v>
      </c>
      <c r="E13" s="118" t="s">
        <v>263</v>
      </c>
      <c r="F13" s="121">
        <v>2943</v>
      </c>
      <c r="G13" s="122">
        <v>2880</v>
      </c>
      <c r="H13" s="121">
        <f t="shared" si="0"/>
        <v>-63</v>
      </c>
      <c r="I13" s="58"/>
      <c r="J13" s="58"/>
      <c r="K13" s="58"/>
      <c r="L13" s="58"/>
      <c r="M13" s="58"/>
      <c r="N13" s="58"/>
      <c r="O13" s="58"/>
      <c r="P13" s="58"/>
    </row>
    <row r="14" spans="1:16" ht="39.950000000000003" customHeight="1">
      <c r="A14" s="254" t="s">
        <v>264</v>
      </c>
      <c r="B14" s="254"/>
      <c r="C14" s="254"/>
      <c r="D14" s="118" t="s">
        <v>61</v>
      </c>
      <c r="E14" s="118" t="s">
        <v>256</v>
      </c>
      <c r="F14" s="121">
        <v>743</v>
      </c>
      <c r="G14" s="121">
        <v>759</v>
      </c>
      <c r="H14" s="121">
        <f t="shared" si="0"/>
        <v>16</v>
      </c>
      <c r="I14" s="58"/>
      <c r="J14" s="58"/>
      <c r="K14" s="58"/>
      <c r="L14" s="58"/>
      <c r="M14" s="58"/>
      <c r="N14" s="58"/>
      <c r="O14" s="58"/>
      <c r="P14" s="58"/>
    </row>
    <row r="15" spans="1:16" ht="39.950000000000003" customHeight="1">
      <c r="A15" s="255" t="s">
        <v>265</v>
      </c>
      <c r="B15" s="255"/>
      <c r="C15" s="255"/>
      <c r="D15" s="118">
        <v>10</v>
      </c>
      <c r="E15" s="118" t="s">
        <v>256</v>
      </c>
      <c r="F15" s="121">
        <v>669</v>
      </c>
      <c r="G15" s="121">
        <v>686</v>
      </c>
      <c r="H15" s="121">
        <f t="shared" si="0"/>
        <v>17</v>
      </c>
      <c r="I15" s="58"/>
      <c r="J15" s="58"/>
      <c r="K15" s="58"/>
      <c r="L15" s="58"/>
      <c r="M15" s="58"/>
      <c r="N15" s="58"/>
      <c r="O15" s="58"/>
      <c r="P15" s="58"/>
    </row>
    <row r="16" spans="1:16" ht="39.950000000000003" customHeight="1">
      <c r="A16" s="254" t="s">
        <v>266</v>
      </c>
      <c r="B16" s="254"/>
      <c r="C16" s="254"/>
      <c r="D16" s="118">
        <v>11</v>
      </c>
      <c r="E16" s="118" t="s">
        <v>256</v>
      </c>
      <c r="F16" s="121">
        <v>357</v>
      </c>
      <c r="G16" s="121">
        <v>357</v>
      </c>
      <c r="H16" s="121">
        <f t="shared" si="0"/>
        <v>0</v>
      </c>
      <c r="I16" s="58"/>
      <c r="J16" s="58"/>
      <c r="K16" s="58"/>
      <c r="L16" s="58"/>
      <c r="M16" s="58"/>
      <c r="N16" s="58"/>
      <c r="O16" s="58"/>
      <c r="P16" s="58"/>
    </row>
    <row r="17" spans="1:16" ht="39.950000000000003" customHeight="1">
      <c r="A17" s="253" t="s">
        <v>267</v>
      </c>
      <c r="B17" s="253"/>
      <c r="C17" s="253"/>
      <c r="D17" s="118">
        <v>12</v>
      </c>
      <c r="E17" s="118" t="s">
        <v>268</v>
      </c>
      <c r="F17" s="123">
        <v>7167</v>
      </c>
      <c r="G17" s="123">
        <f>5070+2000+77.6</f>
        <v>7147.6</v>
      </c>
      <c r="H17" s="123">
        <f t="shared" si="0"/>
        <v>-19.399999999999636</v>
      </c>
      <c r="I17" s="110"/>
      <c r="J17" s="58"/>
      <c r="K17" s="58"/>
      <c r="L17" s="58"/>
      <c r="M17" s="58"/>
      <c r="N17" s="58"/>
      <c r="O17" s="58"/>
      <c r="P17" s="58"/>
    </row>
    <row r="18" spans="1:16" ht="39.950000000000003" customHeight="1">
      <c r="A18" s="254" t="s">
        <v>269</v>
      </c>
      <c r="B18" s="254"/>
      <c r="C18" s="254"/>
      <c r="D18" s="118">
        <v>13</v>
      </c>
      <c r="E18" s="118" t="s">
        <v>268</v>
      </c>
      <c r="F18" s="123">
        <v>1264.9000000000001</v>
      </c>
      <c r="G18" s="123">
        <v>1183.0999999999999</v>
      </c>
      <c r="H18" s="123">
        <f t="shared" si="0"/>
        <v>-81.800000000000182</v>
      </c>
      <c r="I18" s="58"/>
      <c r="J18" s="58"/>
      <c r="K18" s="58"/>
      <c r="L18" s="58"/>
      <c r="M18" s="58"/>
      <c r="N18" s="58"/>
      <c r="O18" s="58"/>
      <c r="P18" s="58"/>
    </row>
    <row r="19" spans="1:16" ht="39.950000000000003" customHeight="1">
      <c r="A19" s="254" t="s">
        <v>270</v>
      </c>
      <c r="B19" s="254"/>
      <c r="C19" s="254"/>
      <c r="D19" s="118">
        <v>14</v>
      </c>
      <c r="E19" s="118" t="s">
        <v>268</v>
      </c>
      <c r="F19" s="123">
        <v>45816.800000000003</v>
      </c>
      <c r="G19" s="123">
        <v>15800</v>
      </c>
      <c r="H19" s="123">
        <f t="shared" si="0"/>
        <v>-30016.800000000003</v>
      </c>
      <c r="I19" s="58"/>
      <c r="J19" s="58"/>
      <c r="K19" s="58"/>
      <c r="L19" s="58"/>
      <c r="M19" s="58"/>
      <c r="N19" s="58"/>
      <c r="O19" s="58"/>
      <c r="P19" s="58"/>
    </row>
    <row r="20" spans="1:16" ht="39.950000000000003" customHeight="1">
      <c r="A20" s="255" t="s">
        <v>271</v>
      </c>
      <c r="B20" s="255"/>
      <c r="C20" s="255"/>
      <c r="D20" s="118">
        <v>15</v>
      </c>
      <c r="E20" s="118" t="s">
        <v>268</v>
      </c>
      <c r="F20" s="123">
        <v>33217.300000000003</v>
      </c>
      <c r="G20" s="123">
        <v>6291</v>
      </c>
      <c r="H20" s="123">
        <f t="shared" si="0"/>
        <v>-26926.300000000003</v>
      </c>
      <c r="I20" s="58"/>
      <c r="J20" s="58"/>
      <c r="K20" s="58"/>
      <c r="L20" s="58"/>
      <c r="M20" s="58"/>
      <c r="N20" s="58"/>
      <c r="O20" s="58"/>
      <c r="P20" s="58"/>
    </row>
    <row r="21" spans="1:16" ht="39.950000000000003" customHeight="1">
      <c r="A21" s="254" t="s">
        <v>272</v>
      </c>
      <c r="B21" s="254"/>
      <c r="C21" s="254"/>
      <c r="D21" s="118">
        <v>16</v>
      </c>
      <c r="E21" s="118" t="s">
        <v>268</v>
      </c>
      <c r="F21" s="123">
        <v>29318.7</v>
      </c>
      <c r="G21" s="123">
        <v>722</v>
      </c>
      <c r="H21" s="123">
        <f t="shared" si="0"/>
        <v>-28596.7</v>
      </c>
      <c r="I21" s="58"/>
      <c r="J21" s="58"/>
      <c r="K21" s="58"/>
      <c r="L21" s="58"/>
      <c r="M21" s="58"/>
      <c r="N21" s="58"/>
      <c r="O21" s="58"/>
      <c r="P21" s="58"/>
    </row>
    <row r="22" spans="1:16" ht="39.950000000000003" customHeight="1">
      <c r="A22" s="255" t="s">
        <v>273</v>
      </c>
      <c r="B22" s="255"/>
      <c r="C22" s="255"/>
      <c r="D22" s="118">
        <v>17</v>
      </c>
      <c r="E22" s="118" t="s">
        <v>268</v>
      </c>
      <c r="F22" s="123">
        <v>29318.7</v>
      </c>
      <c r="G22" s="123">
        <v>722</v>
      </c>
      <c r="H22" s="123">
        <f t="shared" si="0"/>
        <v>-28596.7</v>
      </c>
      <c r="I22" s="58"/>
      <c r="J22" s="58"/>
      <c r="K22" s="58"/>
      <c r="L22" s="58"/>
      <c r="M22" s="58"/>
      <c r="N22" s="58"/>
      <c r="O22" s="58"/>
      <c r="P22" s="58"/>
    </row>
    <row r="23" spans="1:16" ht="12"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12"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2">
      <c r="A25" s="251"/>
      <c r="B25" s="251"/>
      <c r="C25" s="111"/>
      <c r="D25" s="112"/>
      <c r="E25" s="251"/>
      <c r="F25" s="251"/>
      <c r="G25" s="251"/>
      <c r="H25" s="58"/>
      <c r="I25" s="58"/>
      <c r="J25" s="58"/>
      <c r="K25" s="58"/>
      <c r="L25" s="58"/>
      <c r="M25" s="58"/>
      <c r="N25" s="58"/>
      <c r="O25" s="58"/>
      <c r="P25" s="58"/>
    </row>
    <row r="26" spans="1:16" ht="12">
      <c r="A26" s="113"/>
      <c r="B26" s="113"/>
      <c r="C26" s="114"/>
      <c r="D26" s="115"/>
      <c r="E26" s="252"/>
      <c r="F26" s="252"/>
      <c r="G26" s="252"/>
      <c r="H26" s="59"/>
      <c r="I26" s="58"/>
      <c r="J26" s="58"/>
      <c r="K26" s="58"/>
      <c r="L26" s="58"/>
      <c r="M26" s="58"/>
      <c r="N26" s="58"/>
      <c r="O26" s="58"/>
      <c r="P26" s="58"/>
    </row>
    <row r="27" spans="1:16" ht="12">
      <c r="A27" s="113"/>
      <c r="B27" s="113"/>
      <c r="C27" s="116"/>
      <c r="D27" s="116"/>
      <c r="G27" s="115"/>
      <c r="H27" s="58"/>
      <c r="I27" s="58"/>
      <c r="J27" s="58"/>
      <c r="K27" s="58"/>
      <c r="L27" s="58"/>
      <c r="M27" s="58"/>
      <c r="N27" s="58"/>
      <c r="O27" s="58"/>
      <c r="P27" s="58"/>
    </row>
    <row r="28" spans="1:16" ht="12">
      <c r="H28" s="58"/>
      <c r="I28" s="58"/>
      <c r="J28" s="58"/>
      <c r="K28" s="58"/>
      <c r="L28" s="58"/>
      <c r="M28" s="58"/>
      <c r="N28" s="58"/>
      <c r="O28" s="58"/>
      <c r="P28" s="58"/>
    </row>
    <row r="29" spans="1:16" ht="12"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2">
      <c r="A30" s="61"/>
      <c r="B30" s="61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2">
      <c r="H31" s="58"/>
      <c r="I31" s="58"/>
      <c r="J31" s="58"/>
      <c r="K31" s="58"/>
      <c r="L31" s="58"/>
      <c r="M31" s="58"/>
      <c r="N31" s="58"/>
      <c r="O31" s="58"/>
      <c r="P31" s="58"/>
    </row>
    <row r="32" spans="1:16" ht="12">
      <c r="H32" s="58"/>
      <c r="I32" s="58"/>
      <c r="J32" s="58"/>
      <c r="K32" s="58"/>
      <c r="L32" s="58"/>
      <c r="M32" s="58"/>
      <c r="N32" s="58"/>
      <c r="O32" s="58"/>
      <c r="P32" s="58"/>
    </row>
    <row r="33" spans="8:16" ht="12">
      <c r="H33" s="58"/>
      <c r="I33" s="58"/>
      <c r="J33" s="58"/>
      <c r="K33" s="58"/>
      <c r="L33" s="58"/>
      <c r="M33" s="58"/>
      <c r="N33" s="58"/>
      <c r="O33" s="58"/>
      <c r="P33" s="58"/>
    </row>
    <row r="34" spans="8:16" ht="12">
      <c r="H34" s="58"/>
      <c r="I34" s="58"/>
      <c r="J34" s="58"/>
      <c r="K34" s="58"/>
      <c r="L34" s="58"/>
      <c r="M34" s="58"/>
      <c r="N34" s="58"/>
      <c r="O34" s="58"/>
      <c r="P34" s="58"/>
    </row>
    <row r="35" spans="8:16" ht="12">
      <c r="H35" s="58"/>
      <c r="I35" s="58"/>
      <c r="J35" s="58"/>
      <c r="K35" s="58"/>
      <c r="L35" s="58"/>
      <c r="M35" s="58"/>
      <c r="N35" s="58"/>
      <c r="O35" s="58"/>
      <c r="P35" s="58"/>
    </row>
    <row r="36" spans="8:16" ht="12">
      <c r="H36" s="58"/>
      <c r="I36" s="58"/>
      <c r="J36" s="58"/>
      <c r="K36" s="58"/>
      <c r="L36" s="58"/>
      <c r="M36" s="58"/>
      <c r="N36" s="58"/>
      <c r="O36" s="58"/>
      <c r="P36" s="58"/>
    </row>
    <row r="37" spans="8:16" ht="12">
      <c r="H37" s="58"/>
      <c r="I37" s="58"/>
      <c r="J37" s="58"/>
      <c r="K37" s="58"/>
      <c r="L37" s="58"/>
      <c r="M37" s="58"/>
      <c r="N37" s="58"/>
      <c r="O37" s="58"/>
      <c r="P37" s="58"/>
    </row>
    <row r="38" spans="8:16" ht="12">
      <c r="H38" s="58"/>
      <c r="I38" s="58"/>
      <c r="J38" s="58"/>
      <c r="K38" s="58"/>
      <c r="L38" s="58"/>
      <c r="M38" s="58"/>
      <c r="N38" s="58"/>
      <c r="O38" s="58"/>
      <c r="P38" s="58"/>
    </row>
    <row r="39" spans="8:16" ht="12">
      <c r="H39" s="58"/>
      <c r="I39" s="58"/>
      <c r="J39" s="58"/>
      <c r="K39" s="58"/>
      <c r="L39" s="58"/>
      <c r="M39" s="58"/>
      <c r="N39" s="58"/>
    </row>
    <row r="40" spans="8:16" ht="12">
      <c r="H40" s="58"/>
      <c r="I40" s="58"/>
      <c r="J40" s="58"/>
      <c r="K40" s="58"/>
      <c r="L40" s="58"/>
      <c r="M40" s="58"/>
      <c r="N40" s="58"/>
    </row>
    <row r="41" spans="8:16" ht="12">
      <c r="H41" s="58"/>
      <c r="I41" s="58"/>
      <c r="J41" s="58"/>
      <c r="K41" s="58"/>
      <c r="L41" s="58"/>
      <c r="M41" s="58"/>
      <c r="N41" s="58"/>
    </row>
    <row r="42" spans="8:16" ht="12"/>
    <row r="43" spans="8:16" ht="12"/>
  </sheetData>
  <mergeCells count="24">
    <mergeCell ref="A16:C16"/>
    <mergeCell ref="A2:E2"/>
    <mergeCell ref="A4:D4"/>
    <mergeCell ref="A5:D5"/>
    <mergeCell ref="A6:C6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25:B25"/>
    <mergeCell ref="E25:G25"/>
    <mergeCell ref="E26:G26"/>
    <mergeCell ref="A17:C17"/>
    <mergeCell ref="A18:C18"/>
    <mergeCell ref="A19:C19"/>
    <mergeCell ref="A20:C20"/>
    <mergeCell ref="A21:C21"/>
    <mergeCell ref="A22:C22"/>
  </mergeCells>
  <conditionalFormatting sqref="G8">
    <cfRule type="cellIs" dxfId="11" priority="12" stopIfTrue="1" operator="greaterThan">
      <formula>$G$7</formula>
    </cfRule>
  </conditionalFormatting>
  <conditionalFormatting sqref="G15">
    <cfRule type="cellIs" dxfId="10" priority="11" stopIfTrue="1" operator="greaterThan">
      <formula>$G$14</formula>
    </cfRule>
  </conditionalFormatting>
  <conditionalFormatting sqref="G9">
    <cfRule type="cellIs" dxfId="9" priority="10" operator="greaterThan">
      <formula>$G$7</formula>
    </cfRule>
  </conditionalFormatting>
  <conditionalFormatting sqref="G10">
    <cfRule type="cellIs" dxfId="8" priority="9" operator="greaterThan">
      <formula>$G$9</formula>
    </cfRule>
  </conditionalFormatting>
  <conditionalFormatting sqref="G22">
    <cfRule type="cellIs" dxfId="7" priority="8" operator="greaterThan">
      <formula>$G$21</formula>
    </cfRule>
  </conditionalFormatting>
  <conditionalFormatting sqref="G20">
    <cfRule type="cellIs" dxfId="6" priority="7" operator="greaterThan">
      <formula>$G$19</formula>
    </cfRule>
  </conditionalFormatting>
  <conditionalFormatting sqref="H8">
    <cfRule type="cellIs" dxfId="5" priority="6" stopIfTrue="1" operator="greaterThan">
      <formula>$G$7</formula>
    </cfRule>
  </conditionalFormatting>
  <conditionalFormatting sqref="H15">
    <cfRule type="cellIs" dxfId="4" priority="5" stopIfTrue="1" operator="greaterThan">
      <formula>$G$14</formula>
    </cfRule>
  </conditionalFormatting>
  <conditionalFormatting sqref="H9">
    <cfRule type="cellIs" dxfId="3" priority="4" operator="greaterThan">
      <formula>$G$7</formula>
    </cfRule>
  </conditionalFormatting>
  <conditionalFormatting sqref="H10">
    <cfRule type="cellIs" dxfId="2" priority="3" operator="greaterThan">
      <formula>$G$9</formula>
    </cfRule>
  </conditionalFormatting>
  <conditionalFormatting sqref="H22">
    <cfRule type="cellIs" dxfId="1" priority="2" operator="greaterThan">
      <formula>$G$21</formula>
    </cfRule>
  </conditionalFormatting>
  <conditionalFormatting sqref="H20">
    <cfRule type="cellIs" dxfId="0" priority="1" operator="greaterThan">
      <formula>$G$19</formula>
    </cfRule>
  </conditionalFormatting>
  <dataValidations count="2">
    <dataValidation type="custom" allowBlank="1" showInputMessage="1" showErrorMessage="1" errorTitle="Znaki po przecinku" error="Wpisujemy bez miejsc po przecinku." sqref="H7:H22 G7:G16 F7:F22">
      <formula1>MOD(F7,1)=0</formula1>
    </dataValidation>
    <dataValidation type="custom" allowBlank="1" showInputMessage="1" showErrorMessage="1" errorTitle="Znaki po przecinku" error="Wpisana wartość może mieć wyłącznie 1 znak po przecinku." sqref="G17:G22">
      <formula1>MOD(G17*10,1)=0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D7" sqref="D7"/>
    </sheetView>
  </sheetViews>
  <sheetFormatPr defaultRowHeight="11.25"/>
  <cols>
    <col min="1" max="1" width="4.5" style="136" customWidth="1"/>
    <col min="2" max="2" width="32.625" style="127" customWidth="1"/>
    <col min="3" max="7" width="12.5" style="127" customWidth="1"/>
    <col min="8" max="12" width="13.25" style="127" customWidth="1"/>
    <col min="13" max="13" width="12.5" style="127" customWidth="1"/>
    <col min="14" max="14" width="1.125" style="127" customWidth="1"/>
    <col min="15" max="15" width="12.5" style="127" hidden="1" customWidth="1"/>
    <col min="16" max="256" width="9" style="127"/>
    <col min="257" max="257" width="4.5" style="127" customWidth="1"/>
    <col min="258" max="258" width="32.625" style="127" customWidth="1"/>
    <col min="259" max="263" width="12.5" style="127" customWidth="1"/>
    <col min="264" max="268" width="13.25" style="127" customWidth="1"/>
    <col min="269" max="269" width="12.5" style="127" customWidth="1"/>
    <col min="270" max="270" width="1.125" style="127" customWidth="1"/>
    <col min="271" max="271" width="0" style="127" hidden="1" customWidth="1"/>
    <col min="272" max="512" width="9" style="127"/>
    <col min="513" max="513" width="4.5" style="127" customWidth="1"/>
    <col min="514" max="514" width="32.625" style="127" customWidth="1"/>
    <col min="515" max="519" width="12.5" style="127" customWidth="1"/>
    <col min="520" max="524" width="13.25" style="127" customWidth="1"/>
    <col min="525" max="525" width="12.5" style="127" customWidth="1"/>
    <col min="526" max="526" width="1.125" style="127" customWidth="1"/>
    <col min="527" max="527" width="0" style="127" hidden="1" customWidth="1"/>
    <col min="528" max="768" width="9" style="127"/>
    <col min="769" max="769" width="4.5" style="127" customWidth="1"/>
    <col min="770" max="770" width="32.625" style="127" customWidth="1"/>
    <col min="771" max="775" width="12.5" style="127" customWidth="1"/>
    <col min="776" max="780" width="13.25" style="127" customWidth="1"/>
    <col min="781" max="781" width="12.5" style="127" customWidth="1"/>
    <col min="782" max="782" width="1.125" style="127" customWidth="1"/>
    <col min="783" max="783" width="0" style="127" hidden="1" customWidth="1"/>
    <col min="784" max="1024" width="9" style="127"/>
    <col min="1025" max="1025" width="4.5" style="127" customWidth="1"/>
    <col min="1026" max="1026" width="32.625" style="127" customWidth="1"/>
    <col min="1027" max="1031" width="12.5" style="127" customWidth="1"/>
    <col min="1032" max="1036" width="13.25" style="127" customWidth="1"/>
    <col min="1037" max="1037" width="12.5" style="127" customWidth="1"/>
    <col min="1038" max="1038" width="1.125" style="127" customWidth="1"/>
    <col min="1039" max="1039" width="0" style="127" hidden="1" customWidth="1"/>
    <col min="1040" max="1280" width="9" style="127"/>
    <col min="1281" max="1281" width="4.5" style="127" customWidth="1"/>
    <col min="1282" max="1282" width="32.625" style="127" customWidth="1"/>
    <col min="1283" max="1287" width="12.5" style="127" customWidth="1"/>
    <col min="1288" max="1292" width="13.25" style="127" customWidth="1"/>
    <col min="1293" max="1293" width="12.5" style="127" customWidth="1"/>
    <col min="1294" max="1294" width="1.125" style="127" customWidth="1"/>
    <col min="1295" max="1295" width="0" style="127" hidden="1" customWidth="1"/>
    <col min="1296" max="1536" width="9" style="127"/>
    <col min="1537" max="1537" width="4.5" style="127" customWidth="1"/>
    <col min="1538" max="1538" width="32.625" style="127" customWidth="1"/>
    <col min="1539" max="1543" width="12.5" style="127" customWidth="1"/>
    <col min="1544" max="1548" width="13.25" style="127" customWidth="1"/>
    <col min="1549" max="1549" width="12.5" style="127" customWidth="1"/>
    <col min="1550" max="1550" width="1.125" style="127" customWidth="1"/>
    <col min="1551" max="1551" width="0" style="127" hidden="1" customWidth="1"/>
    <col min="1552" max="1792" width="9" style="127"/>
    <col min="1793" max="1793" width="4.5" style="127" customWidth="1"/>
    <col min="1794" max="1794" width="32.625" style="127" customWidth="1"/>
    <col min="1795" max="1799" width="12.5" style="127" customWidth="1"/>
    <col min="1800" max="1804" width="13.25" style="127" customWidth="1"/>
    <col min="1805" max="1805" width="12.5" style="127" customWidth="1"/>
    <col min="1806" max="1806" width="1.125" style="127" customWidth="1"/>
    <col min="1807" max="1807" width="0" style="127" hidden="1" customWidth="1"/>
    <col min="1808" max="2048" width="9" style="127"/>
    <col min="2049" max="2049" width="4.5" style="127" customWidth="1"/>
    <col min="2050" max="2050" width="32.625" style="127" customWidth="1"/>
    <col min="2051" max="2055" width="12.5" style="127" customWidth="1"/>
    <col min="2056" max="2060" width="13.25" style="127" customWidth="1"/>
    <col min="2061" max="2061" width="12.5" style="127" customWidth="1"/>
    <col min="2062" max="2062" width="1.125" style="127" customWidth="1"/>
    <col min="2063" max="2063" width="0" style="127" hidden="1" customWidth="1"/>
    <col min="2064" max="2304" width="9" style="127"/>
    <col min="2305" max="2305" width="4.5" style="127" customWidth="1"/>
    <col min="2306" max="2306" width="32.625" style="127" customWidth="1"/>
    <col min="2307" max="2311" width="12.5" style="127" customWidth="1"/>
    <col min="2312" max="2316" width="13.25" style="127" customWidth="1"/>
    <col min="2317" max="2317" width="12.5" style="127" customWidth="1"/>
    <col min="2318" max="2318" width="1.125" style="127" customWidth="1"/>
    <col min="2319" max="2319" width="0" style="127" hidden="1" customWidth="1"/>
    <col min="2320" max="2560" width="9" style="127"/>
    <col min="2561" max="2561" width="4.5" style="127" customWidth="1"/>
    <col min="2562" max="2562" width="32.625" style="127" customWidth="1"/>
    <col min="2563" max="2567" width="12.5" style="127" customWidth="1"/>
    <col min="2568" max="2572" width="13.25" style="127" customWidth="1"/>
    <col min="2573" max="2573" width="12.5" style="127" customWidth="1"/>
    <col min="2574" max="2574" width="1.125" style="127" customWidth="1"/>
    <col min="2575" max="2575" width="0" style="127" hidden="1" customWidth="1"/>
    <col min="2576" max="2816" width="9" style="127"/>
    <col min="2817" max="2817" width="4.5" style="127" customWidth="1"/>
    <col min="2818" max="2818" width="32.625" style="127" customWidth="1"/>
    <col min="2819" max="2823" width="12.5" style="127" customWidth="1"/>
    <col min="2824" max="2828" width="13.25" style="127" customWidth="1"/>
    <col min="2829" max="2829" width="12.5" style="127" customWidth="1"/>
    <col min="2830" max="2830" width="1.125" style="127" customWidth="1"/>
    <col min="2831" max="2831" width="0" style="127" hidden="1" customWidth="1"/>
    <col min="2832" max="3072" width="9" style="127"/>
    <col min="3073" max="3073" width="4.5" style="127" customWidth="1"/>
    <col min="3074" max="3074" width="32.625" style="127" customWidth="1"/>
    <col min="3075" max="3079" width="12.5" style="127" customWidth="1"/>
    <col min="3080" max="3084" width="13.25" style="127" customWidth="1"/>
    <col min="3085" max="3085" width="12.5" style="127" customWidth="1"/>
    <col min="3086" max="3086" width="1.125" style="127" customWidth="1"/>
    <col min="3087" max="3087" width="0" style="127" hidden="1" customWidth="1"/>
    <col min="3088" max="3328" width="9" style="127"/>
    <col min="3329" max="3329" width="4.5" style="127" customWidth="1"/>
    <col min="3330" max="3330" width="32.625" style="127" customWidth="1"/>
    <col min="3331" max="3335" width="12.5" style="127" customWidth="1"/>
    <col min="3336" max="3340" width="13.25" style="127" customWidth="1"/>
    <col min="3341" max="3341" width="12.5" style="127" customWidth="1"/>
    <col min="3342" max="3342" width="1.125" style="127" customWidth="1"/>
    <col min="3343" max="3343" width="0" style="127" hidden="1" customWidth="1"/>
    <col min="3344" max="3584" width="9" style="127"/>
    <col min="3585" max="3585" width="4.5" style="127" customWidth="1"/>
    <col min="3586" max="3586" width="32.625" style="127" customWidth="1"/>
    <col min="3587" max="3591" width="12.5" style="127" customWidth="1"/>
    <col min="3592" max="3596" width="13.25" style="127" customWidth="1"/>
    <col min="3597" max="3597" width="12.5" style="127" customWidth="1"/>
    <col min="3598" max="3598" width="1.125" style="127" customWidth="1"/>
    <col min="3599" max="3599" width="0" style="127" hidden="1" customWidth="1"/>
    <col min="3600" max="3840" width="9" style="127"/>
    <col min="3841" max="3841" width="4.5" style="127" customWidth="1"/>
    <col min="3842" max="3842" width="32.625" style="127" customWidth="1"/>
    <col min="3843" max="3847" width="12.5" style="127" customWidth="1"/>
    <col min="3848" max="3852" width="13.25" style="127" customWidth="1"/>
    <col min="3853" max="3853" width="12.5" style="127" customWidth="1"/>
    <col min="3854" max="3854" width="1.125" style="127" customWidth="1"/>
    <col min="3855" max="3855" width="0" style="127" hidden="1" customWidth="1"/>
    <col min="3856" max="4096" width="9" style="127"/>
    <col min="4097" max="4097" width="4.5" style="127" customWidth="1"/>
    <col min="4098" max="4098" width="32.625" style="127" customWidth="1"/>
    <col min="4099" max="4103" width="12.5" style="127" customWidth="1"/>
    <col min="4104" max="4108" width="13.25" style="127" customWidth="1"/>
    <col min="4109" max="4109" width="12.5" style="127" customWidth="1"/>
    <col min="4110" max="4110" width="1.125" style="127" customWidth="1"/>
    <col min="4111" max="4111" width="0" style="127" hidden="1" customWidth="1"/>
    <col min="4112" max="4352" width="9" style="127"/>
    <col min="4353" max="4353" width="4.5" style="127" customWidth="1"/>
    <col min="4354" max="4354" width="32.625" style="127" customWidth="1"/>
    <col min="4355" max="4359" width="12.5" style="127" customWidth="1"/>
    <col min="4360" max="4364" width="13.25" style="127" customWidth="1"/>
    <col min="4365" max="4365" width="12.5" style="127" customWidth="1"/>
    <col min="4366" max="4366" width="1.125" style="127" customWidth="1"/>
    <col min="4367" max="4367" width="0" style="127" hidden="1" customWidth="1"/>
    <col min="4368" max="4608" width="9" style="127"/>
    <col min="4609" max="4609" width="4.5" style="127" customWidth="1"/>
    <col min="4610" max="4610" width="32.625" style="127" customWidth="1"/>
    <col min="4611" max="4615" width="12.5" style="127" customWidth="1"/>
    <col min="4616" max="4620" width="13.25" style="127" customWidth="1"/>
    <col min="4621" max="4621" width="12.5" style="127" customWidth="1"/>
    <col min="4622" max="4622" width="1.125" style="127" customWidth="1"/>
    <col min="4623" max="4623" width="0" style="127" hidden="1" customWidth="1"/>
    <col min="4624" max="4864" width="9" style="127"/>
    <col min="4865" max="4865" width="4.5" style="127" customWidth="1"/>
    <col min="4866" max="4866" width="32.625" style="127" customWidth="1"/>
    <col min="4867" max="4871" width="12.5" style="127" customWidth="1"/>
    <col min="4872" max="4876" width="13.25" style="127" customWidth="1"/>
    <col min="4877" max="4877" width="12.5" style="127" customWidth="1"/>
    <col min="4878" max="4878" width="1.125" style="127" customWidth="1"/>
    <col min="4879" max="4879" width="0" style="127" hidden="1" customWidth="1"/>
    <col min="4880" max="5120" width="9" style="127"/>
    <col min="5121" max="5121" width="4.5" style="127" customWidth="1"/>
    <col min="5122" max="5122" width="32.625" style="127" customWidth="1"/>
    <col min="5123" max="5127" width="12.5" style="127" customWidth="1"/>
    <col min="5128" max="5132" width="13.25" style="127" customWidth="1"/>
    <col min="5133" max="5133" width="12.5" style="127" customWidth="1"/>
    <col min="5134" max="5134" width="1.125" style="127" customWidth="1"/>
    <col min="5135" max="5135" width="0" style="127" hidden="1" customWidth="1"/>
    <col min="5136" max="5376" width="9" style="127"/>
    <col min="5377" max="5377" width="4.5" style="127" customWidth="1"/>
    <col min="5378" max="5378" width="32.625" style="127" customWidth="1"/>
    <col min="5379" max="5383" width="12.5" style="127" customWidth="1"/>
    <col min="5384" max="5388" width="13.25" style="127" customWidth="1"/>
    <col min="5389" max="5389" width="12.5" style="127" customWidth="1"/>
    <col min="5390" max="5390" width="1.125" style="127" customWidth="1"/>
    <col min="5391" max="5391" width="0" style="127" hidden="1" customWidth="1"/>
    <col min="5392" max="5632" width="9" style="127"/>
    <col min="5633" max="5633" width="4.5" style="127" customWidth="1"/>
    <col min="5634" max="5634" width="32.625" style="127" customWidth="1"/>
    <col min="5635" max="5639" width="12.5" style="127" customWidth="1"/>
    <col min="5640" max="5644" width="13.25" style="127" customWidth="1"/>
    <col min="5645" max="5645" width="12.5" style="127" customWidth="1"/>
    <col min="5646" max="5646" width="1.125" style="127" customWidth="1"/>
    <col min="5647" max="5647" width="0" style="127" hidden="1" customWidth="1"/>
    <col min="5648" max="5888" width="9" style="127"/>
    <col min="5889" max="5889" width="4.5" style="127" customWidth="1"/>
    <col min="5890" max="5890" width="32.625" style="127" customWidth="1"/>
    <col min="5891" max="5895" width="12.5" style="127" customWidth="1"/>
    <col min="5896" max="5900" width="13.25" style="127" customWidth="1"/>
    <col min="5901" max="5901" width="12.5" style="127" customWidth="1"/>
    <col min="5902" max="5902" width="1.125" style="127" customWidth="1"/>
    <col min="5903" max="5903" width="0" style="127" hidden="1" customWidth="1"/>
    <col min="5904" max="6144" width="9" style="127"/>
    <col min="6145" max="6145" width="4.5" style="127" customWidth="1"/>
    <col min="6146" max="6146" width="32.625" style="127" customWidth="1"/>
    <col min="6147" max="6151" width="12.5" style="127" customWidth="1"/>
    <col min="6152" max="6156" width="13.25" style="127" customWidth="1"/>
    <col min="6157" max="6157" width="12.5" style="127" customWidth="1"/>
    <col min="6158" max="6158" width="1.125" style="127" customWidth="1"/>
    <col min="6159" max="6159" width="0" style="127" hidden="1" customWidth="1"/>
    <col min="6160" max="6400" width="9" style="127"/>
    <col min="6401" max="6401" width="4.5" style="127" customWidth="1"/>
    <col min="6402" max="6402" width="32.625" style="127" customWidth="1"/>
    <col min="6403" max="6407" width="12.5" style="127" customWidth="1"/>
    <col min="6408" max="6412" width="13.25" style="127" customWidth="1"/>
    <col min="6413" max="6413" width="12.5" style="127" customWidth="1"/>
    <col min="6414" max="6414" width="1.125" style="127" customWidth="1"/>
    <col min="6415" max="6415" width="0" style="127" hidden="1" customWidth="1"/>
    <col min="6416" max="6656" width="9" style="127"/>
    <col min="6657" max="6657" width="4.5" style="127" customWidth="1"/>
    <col min="6658" max="6658" width="32.625" style="127" customWidth="1"/>
    <col min="6659" max="6663" width="12.5" style="127" customWidth="1"/>
    <col min="6664" max="6668" width="13.25" style="127" customWidth="1"/>
    <col min="6669" max="6669" width="12.5" style="127" customWidth="1"/>
    <col min="6670" max="6670" width="1.125" style="127" customWidth="1"/>
    <col min="6671" max="6671" width="0" style="127" hidden="1" customWidth="1"/>
    <col min="6672" max="6912" width="9" style="127"/>
    <col min="6913" max="6913" width="4.5" style="127" customWidth="1"/>
    <col min="6914" max="6914" width="32.625" style="127" customWidth="1"/>
    <col min="6915" max="6919" width="12.5" style="127" customWidth="1"/>
    <col min="6920" max="6924" width="13.25" style="127" customWidth="1"/>
    <col min="6925" max="6925" width="12.5" style="127" customWidth="1"/>
    <col min="6926" max="6926" width="1.125" style="127" customWidth="1"/>
    <col min="6927" max="6927" width="0" style="127" hidden="1" customWidth="1"/>
    <col min="6928" max="7168" width="9" style="127"/>
    <col min="7169" max="7169" width="4.5" style="127" customWidth="1"/>
    <col min="7170" max="7170" width="32.625" style="127" customWidth="1"/>
    <col min="7171" max="7175" width="12.5" style="127" customWidth="1"/>
    <col min="7176" max="7180" width="13.25" style="127" customWidth="1"/>
    <col min="7181" max="7181" width="12.5" style="127" customWidth="1"/>
    <col min="7182" max="7182" width="1.125" style="127" customWidth="1"/>
    <col min="7183" max="7183" width="0" style="127" hidden="1" customWidth="1"/>
    <col min="7184" max="7424" width="9" style="127"/>
    <col min="7425" max="7425" width="4.5" style="127" customWidth="1"/>
    <col min="7426" max="7426" width="32.625" style="127" customWidth="1"/>
    <col min="7427" max="7431" width="12.5" style="127" customWidth="1"/>
    <col min="7432" max="7436" width="13.25" style="127" customWidth="1"/>
    <col min="7437" max="7437" width="12.5" style="127" customWidth="1"/>
    <col min="7438" max="7438" width="1.125" style="127" customWidth="1"/>
    <col min="7439" max="7439" width="0" style="127" hidden="1" customWidth="1"/>
    <col min="7440" max="7680" width="9" style="127"/>
    <col min="7681" max="7681" width="4.5" style="127" customWidth="1"/>
    <col min="7682" max="7682" width="32.625" style="127" customWidth="1"/>
    <col min="7683" max="7687" width="12.5" style="127" customWidth="1"/>
    <col min="7688" max="7692" width="13.25" style="127" customWidth="1"/>
    <col min="7693" max="7693" width="12.5" style="127" customWidth="1"/>
    <col min="7694" max="7694" width="1.125" style="127" customWidth="1"/>
    <col min="7695" max="7695" width="0" style="127" hidden="1" customWidth="1"/>
    <col min="7696" max="7936" width="9" style="127"/>
    <col min="7937" max="7937" width="4.5" style="127" customWidth="1"/>
    <col min="7938" max="7938" width="32.625" style="127" customWidth="1"/>
    <col min="7939" max="7943" width="12.5" style="127" customWidth="1"/>
    <col min="7944" max="7948" width="13.25" style="127" customWidth="1"/>
    <col min="7949" max="7949" width="12.5" style="127" customWidth="1"/>
    <col min="7950" max="7950" width="1.125" style="127" customWidth="1"/>
    <col min="7951" max="7951" width="0" style="127" hidden="1" customWidth="1"/>
    <col min="7952" max="8192" width="9" style="127"/>
    <col min="8193" max="8193" width="4.5" style="127" customWidth="1"/>
    <col min="8194" max="8194" width="32.625" style="127" customWidth="1"/>
    <col min="8195" max="8199" width="12.5" style="127" customWidth="1"/>
    <col min="8200" max="8204" width="13.25" style="127" customWidth="1"/>
    <col min="8205" max="8205" width="12.5" style="127" customWidth="1"/>
    <col min="8206" max="8206" width="1.125" style="127" customWidth="1"/>
    <col min="8207" max="8207" width="0" style="127" hidden="1" customWidth="1"/>
    <col min="8208" max="8448" width="9" style="127"/>
    <col min="8449" max="8449" width="4.5" style="127" customWidth="1"/>
    <col min="8450" max="8450" width="32.625" style="127" customWidth="1"/>
    <col min="8451" max="8455" width="12.5" style="127" customWidth="1"/>
    <col min="8456" max="8460" width="13.25" style="127" customWidth="1"/>
    <col min="8461" max="8461" width="12.5" style="127" customWidth="1"/>
    <col min="8462" max="8462" width="1.125" style="127" customWidth="1"/>
    <col min="8463" max="8463" width="0" style="127" hidden="1" customWidth="1"/>
    <col min="8464" max="8704" width="9" style="127"/>
    <col min="8705" max="8705" width="4.5" style="127" customWidth="1"/>
    <col min="8706" max="8706" width="32.625" style="127" customWidth="1"/>
    <col min="8707" max="8711" width="12.5" style="127" customWidth="1"/>
    <col min="8712" max="8716" width="13.25" style="127" customWidth="1"/>
    <col min="8717" max="8717" width="12.5" style="127" customWidth="1"/>
    <col min="8718" max="8718" width="1.125" style="127" customWidth="1"/>
    <col min="8719" max="8719" width="0" style="127" hidden="1" customWidth="1"/>
    <col min="8720" max="8960" width="9" style="127"/>
    <col min="8961" max="8961" width="4.5" style="127" customWidth="1"/>
    <col min="8962" max="8962" width="32.625" style="127" customWidth="1"/>
    <col min="8963" max="8967" width="12.5" style="127" customWidth="1"/>
    <col min="8968" max="8972" width="13.25" style="127" customWidth="1"/>
    <col min="8973" max="8973" width="12.5" style="127" customWidth="1"/>
    <col min="8974" max="8974" width="1.125" style="127" customWidth="1"/>
    <col min="8975" max="8975" width="0" style="127" hidden="1" customWidth="1"/>
    <col min="8976" max="9216" width="9" style="127"/>
    <col min="9217" max="9217" width="4.5" style="127" customWidth="1"/>
    <col min="9218" max="9218" width="32.625" style="127" customWidth="1"/>
    <col min="9219" max="9223" width="12.5" style="127" customWidth="1"/>
    <col min="9224" max="9228" width="13.25" style="127" customWidth="1"/>
    <col min="9229" max="9229" width="12.5" style="127" customWidth="1"/>
    <col min="9230" max="9230" width="1.125" style="127" customWidth="1"/>
    <col min="9231" max="9231" width="0" style="127" hidden="1" customWidth="1"/>
    <col min="9232" max="9472" width="9" style="127"/>
    <col min="9473" max="9473" width="4.5" style="127" customWidth="1"/>
    <col min="9474" max="9474" width="32.625" style="127" customWidth="1"/>
    <col min="9475" max="9479" width="12.5" style="127" customWidth="1"/>
    <col min="9480" max="9484" width="13.25" style="127" customWidth="1"/>
    <col min="9485" max="9485" width="12.5" style="127" customWidth="1"/>
    <col min="9486" max="9486" width="1.125" style="127" customWidth="1"/>
    <col min="9487" max="9487" width="0" style="127" hidden="1" customWidth="1"/>
    <col min="9488" max="9728" width="9" style="127"/>
    <col min="9729" max="9729" width="4.5" style="127" customWidth="1"/>
    <col min="9730" max="9730" width="32.625" style="127" customWidth="1"/>
    <col min="9731" max="9735" width="12.5" style="127" customWidth="1"/>
    <col min="9736" max="9740" width="13.25" style="127" customWidth="1"/>
    <col min="9741" max="9741" width="12.5" style="127" customWidth="1"/>
    <col min="9742" max="9742" width="1.125" style="127" customWidth="1"/>
    <col min="9743" max="9743" width="0" style="127" hidden="1" customWidth="1"/>
    <col min="9744" max="9984" width="9" style="127"/>
    <col min="9985" max="9985" width="4.5" style="127" customWidth="1"/>
    <col min="9986" max="9986" width="32.625" style="127" customWidth="1"/>
    <col min="9987" max="9991" width="12.5" style="127" customWidth="1"/>
    <col min="9992" max="9996" width="13.25" style="127" customWidth="1"/>
    <col min="9997" max="9997" width="12.5" style="127" customWidth="1"/>
    <col min="9998" max="9998" width="1.125" style="127" customWidth="1"/>
    <col min="9999" max="9999" width="0" style="127" hidden="1" customWidth="1"/>
    <col min="10000" max="10240" width="9" style="127"/>
    <col min="10241" max="10241" width="4.5" style="127" customWidth="1"/>
    <col min="10242" max="10242" width="32.625" style="127" customWidth="1"/>
    <col min="10243" max="10247" width="12.5" style="127" customWidth="1"/>
    <col min="10248" max="10252" width="13.25" style="127" customWidth="1"/>
    <col min="10253" max="10253" width="12.5" style="127" customWidth="1"/>
    <col min="10254" max="10254" width="1.125" style="127" customWidth="1"/>
    <col min="10255" max="10255" width="0" style="127" hidden="1" customWidth="1"/>
    <col min="10256" max="10496" width="9" style="127"/>
    <col min="10497" max="10497" width="4.5" style="127" customWidth="1"/>
    <col min="10498" max="10498" width="32.625" style="127" customWidth="1"/>
    <col min="10499" max="10503" width="12.5" style="127" customWidth="1"/>
    <col min="10504" max="10508" width="13.25" style="127" customWidth="1"/>
    <col min="10509" max="10509" width="12.5" style="127" customWidth="1"/>
    <col min="10510" max="10510" width="1.125" style="127" customWidth="1"/>
    <col min="10511" max="10511" width="0" style="127" hidden="1" customWidth="1"/>
    <col min="10512" max="10752" width="9" style="127"/>
    <col min="10753" max="10753" width="4.5" style="127" customWidth="1"/>
    <col min="10754" max="10754" width="32.625" style="127" customWidth="1"/>
    <col min="10755" max="10759" width="12.5" style="127" customWidth="1"/>
    <col min="10760" max="10764" width="13.25" style="127" customWidth="1"/>
    <col min="10765" max="10765" width="12.5" style="127" customWidth="1"/>
    <col min="10766" max="10766" width="1.125" style="127" customWidth="1"/>
    <col min="10767" max="10767" width="0" style="127" hidden="1" customWidth="1"/>
    <col min="10768" max="11008" width="9" style="127"/>
    <col min="11009" max="11009" width="4.5" style="127" customWidth="1"/>
    <col min="11010" max="11010" width="32.625" style="127" customWidth="1"/>
    <col min="11011" max="11015" width="12.5" style="127" customWidth="1"/>
    <col min="11016" max="11020" width="13.25" style="127" customWidth="1"/>
    <col min="11021" max="11021" width="12.5" style="127" customWidth="1"/>
    <col min="11022" max="11022" width="1.125" style="127" customWidth="1"/>
    <col min="11023" max="11023" width="0" style="127" hidden="1" customWidth="1"/>
    <col min="11024" max="11264" width="9" style="127"/>
    <col min="11265" max="11265" width="4.5" style="127" customWidth="1"/>
    <col min="11266" max="11266" width="32.625" style="127" customWidth="1"/>
    <col min="11267" max="11271" width="12.5" style="127" customWidth="1"/>
    <col min="11272" max="11276" width="13.25" style="127" customWidth="1"/>
    <col min="11277" max="11277" width="12.5" style="127" customWidth="1"/>
    <col min="11278" max="11278" width="1.125" style="127" customWidth="1"/>
    <col min="11279" max="11279" width="0" style="127" hidden="1" customWidth="1"/>
    <col min="11280" max="11520" width="9" style="127"/>
    <col min="11521" max="11521" width="4.5" style="127" customWidth="1"/>
    <col min="11522" max="11522" width="32.625" style="127" customWidth="1"/>
    <col min="11523" max="11527" width="12.5" style="127" customWidth="1"/>
    <col min="11528" max="11532" width="13.25" style="127" customWidth="1"/>
    <col min="11533" max="11533" width="12.5" style="127" customWidth="1"/>
    <col min="11534" max="11534" width="1.125" style="127" customWidth="1"/>
    <col min="11535" max="11535" width="0" style="127" hidden="1" customWidth="1"/>
    <col min="11536" max="11776" width="9" style="127"/>
    <col min="11777" max="11777" width="4.5" style="127" customWidth="1"/>
    <col min="11778" max="11778" width="32.625" style="127" customWidth="1"/>
    <col min="11779" max="11783" width="12.5" style="127" customWidth="1"/>
    <col min="11784" max="11788" width="13.25" style="127" customWidth="1"/>
    <col min="11789" max="11789" width="12.5" style="127" customWidth="1"/>
    <col min="11790" max="11790" width="1.125" style="127" customWidth="1"/>
    <col min="11791" max="11791" width="0" style="127" hidden="1" customWidth="1"/>
    <col min="11792" max="12032" width="9" style="127"/>
    <col min="12033" max="12033" width="4.5" style="127" customWidth="1"/>
    <col min="12034" max="12034" width="32.625" style="127" customWidth="1"/>
    <col min="12035" max="12039" width="12.5" style="127" customWidth="1"/>
    <col min="12040" max="12044" width="13.25" style="127" customWidth="1"/>
    <col min="12045" max="12045" width="12.5" style="127" customWidth="1"/>
    <col min="12046" max="12046" width="1.125" style="127" customWidth="1"/>
    <col min="12047" max="12047" width="0" style="127" hidden="1" customWidth="1"/>
    <col min="12048" max="12288" width="9" style="127"/>
    <col min="12289" max="12289" width="4.5" style="127" customWidth="1"/>
    <col min="12290" max="12290" width="32.625" style="127" customWidth="1"/>
    <col min="12291" max="12295" width="12.5" style="127" customWidth="1"/>
    <col min="12296" max="12300" width="13.25" style="127" customWidth="1"/>
    <col min="12301" max="12301" width="12.5" style="127" customWidth="1"/>
    <col min="12302" max="12302" width="1.125" style="127" customWidth="1"/>
    <col min="12303" max="12303" width="0" style="127" hidden="1" customWidth="1"/>
    <col min="12304" max="12544" width="9" style="127"/>
    <col min="12545" max="12545" width="4.5" style="127" customWidth="1"/>
    <col min="12546" max="12546" width="32.625" style="127" customWidth="1"/>
    <col min="12547" max="12551" width="12.5" style="127" customWidth="1"/>
    <col min="12552" max="12556" width="13.25" style="127" customWidth="1"/>
    <col min="12557" max="12557" width="12.5" style="127" customWidth="1"/>
    <col min="12558" max="12558" width="1.125" style="127" customWidth="1"/>
    <col min="12559" max="12559" width="0" style="127" hidden="1" customWidth="1"/>
    <col min="12560" max="12800" width="9" style="127"/>
    <col min="12801" max="12801" width="4.5" style="127" customWidth="1"/>
    <col min="12802" max="12802" width="32.625" style="127" customWidth="1"/>
    <col min="12803" max="12807" width="12.5" style="127" customWidth="1"/>
    <col min="12808" max="12812" width="13.25" style="127" customWidth="1"/>
    <col min="12813" max="12813" width="12.5" style="127" customWidth="1"/>
    <col min="12814" max="12814" width="1.125" style="127" customWidth="1"/>
    <col min="12815" max="12815" width="0" style="127" hidden="1" customWidth="1"/>
    <col min="12816" max="13056" width="9" style="127"/>
    <col min="13057" max="13057" width="4.5" style="127" customWidth="1"/>
    <col min="13058" max="13058" width="32.625" style="127" customWidth="1"/>
    <col min="13059" max="13063" width="12.5" style="127" customWidth="1"/>
    <col min="13064" max="13068" width="13.25" style="127" customWidth="1"/>
    <col min="13069" max="13069" width="12.5" style="127" customWidth="1"/>
    <col min="13070" max="13070" width="1.125" style="127" customWidth="1"/>
    <col min="13071" max="13071" width="0" style="127" hidden="1" customWidth="1"/>
    <col min="13072" max="13312" width="9" style="127"/>
    <col min="13313" max="13313" width="4.5" style="127" customWidth="1"/>
    <col min="13314" max="13314" width="32.625" style="127" customWidth="1"/>
    <col min="13315" max="13319" width="12.5" style="127" customWidth="1"/>
    <col min="13320" max="13324" width="13.25" style="127" customWidth="1"/>
    <col min="13325" max="13325" width="12.5" style="127" customWidth="1"/>
    <col min="13326" max="13326" width="1.125" style="127" customWidth="1"/>
    <col min="13327" max="13327" width="0" style="127" hidden="1" customWidth="1"/>
    <col min="13328" max="13568" width="9" style="127"/>
    <col min="13569" max="13569" width="4.5" style="127" customWidth="1"/>
    <col min="13570" max="13570" width="32.625" style="127" customWidth="1"/>
    <col min="13571" max="13575" width="12.5" style="127" customWidth="1"/>
    <col min="13576" max="13580" width="13.25" style="127" customWidth="1"/>
    <col min="13581" max="13581" width="12.5" style="127" customWidth="1"/>
    <col min="13582" max="13582" width="1.125" style="127" customWidth="1"/>
    <col min="13583" max="13583" width="0" style="127" hidden="1" customWidth="1"/>
    <col min="13584" max="13824" width="9" style="127"/>
    <col min="13825" max="13825" width="4.5" style="127" customWidth="1"/>
    <col min="13826" max="13826" width="32.625" style="127" customWidth="1"/>
    <col min="13827" max="13831" width="12.5" style="127" customWidth="1"/>
    <col min="13832" max="13836" width="13.25" style="127" customWidth="1"/>
    <col min="13837" max="13837" width="12.5" style="127" customWidth="1"/>
    <col min="13838" max="13838" width="1.125" style="127" customWidth="1"/>
    <col min="13839" max="13839" width="0" style="127" hidden="1" customWidth="1"/>
    <col min="13840" max="14080" width="9" style="127"/>
    <col min="14081" max="14081" width="4.5" style="127" customWidth="1"/>
    <col min="14082" max="14082" width="32.625" style="127" customWidth="1"/>
    <col min="14083" max="14087" width="12.5" style="127" customWidth="1"/>
    <col min="14088" max="14092" width="13.25" style="127" customWidth="1"/>
    <col min="14093" max="14093" width="12.5" style="127" customWidth="1"/>
    <col min="14094" max="14094" width="1.125" style="127" customWidth="1"/>
    <col min="14095" max="14095" width="0" style="127" hidden="1" customWidth="1"/>
    <col min="14096" max="14336" width="9" style="127"/>
    <col min="14337" max="14337" width="4.5" style="127" customWidth="1"/>
    <col min="14338" max="14338" width="32.625" style="127" customWidth="1"/>
    <col min="14339" max="14343" width="12.5" style="127" customWidth="1"/>
    <col min="14344" max="14348" width="13.25" style="127" customWidth="1"/>
    <col min="14349" max="14349" width="12.5" style="127" customWidth="1"/>
    <col min="14350" max="14350" width="1.125" style="127" customWidth="1"/>
    <col min="14351" max="14351" width="0" style="127" hidden="1" customWidth="1"/>
    <col min="14352" max="14592" width="9" style="127"/>
    <col min="14593" max="14593" width="4.5" style="127" customWidth="1"/>
    <col min="14594" max="14594" width="32.625" style="127" customWidth="1"/>
    <col min="14595" max="14599" width="12.5" style="127" customWidth="1"/>
    <col min="14600" max="14604" width="13.25" style="127" customWidth="1"/>
    <col min="14605" max="14605" width="12.5" style="127" customWidth="1"/>
    <col min="14606" max="14606" width="1.125" style="127" customWidth="1"/>
    <col min="14607" max="14607" width="0" style="127" hidden="1" customWidth="1"/>
    <col min="14608" max="14848" width="9" style="127"/>
    <col min="14849" max="14849" width="4.5" style="127" customWidth="1"/>
    <col min="14850" max="14850" width="32.625" style="127" customWidth="1"/>
    <col min="14851" max="14855" width="12.5" style="127" customWidth="1"/>
    <col min="14856" max="14860" width="13.25" style="127" customWidth="1"/>
    <col min="14861" max="14861" width="12.5" style="127" customWidth="1"/>
    <col min="14862" max="14862" width="1.125" style="127" customWidth="1"/>
    <col min="14863" max="14863" width="0" style="127" hidden="1" customWidth="1"/>
    <col min="14864" max="15104" width="9" style="127"/>
    <col min="15105" max="15105" width="4.5" style="127" customWidth="1"/>
    <col min="15106" max="15106" width="32.625" style="127" customWidth="1"/>
    <col min="15107" max="15111" width="12.5" style="127" customWidth="1"/>
    <col min="15112" max="15116" width="13.25" style="127" customWidth="1"/>
    <col min="15117" max="15117" width="12.5" style="127" customWidth="1"/>
    <col min="15118" max="15118" width="1.125" style="127" customWidth="1"/>
    <col min="15119" max="15119" width="0" style="127" hidden="1" customWidth="1"/>
    <col min="15120" max="15360" width="9" style="127"/>
    <col min="15361" max="15361" width="4.5" style="127" customWidth="1"/>
    <col min="15362" max="15362" width="32.625" style="127" customWidth="1"/>
    <col min="15363" max="15367" width="12.5" style="127" customWidth="1"/>
    <col min="15368" max="15372" width="13.25" style="127" customWidth="1"/>
    <col min="15373" max="15373" width="12.5" style="127" customWidth="1"/>
    <col min="15374" max="15374" width="1.125" style="127" customWidth="1"/>
    <col min="15375" max="15375" width="0" style="127" hidden="1" customWidth="1"/>
    <col min="15376" max="15616" width="9" style="127"/>
    <col min="15617" max="15617" width="4.5" style="127" customWidth="1"/>
    <col min="15618" max="15618" width="32.625" style="127" customWidth="1"/>
    <col min="15619" max="15623" width="12.5" style="127" customWidth="1"/>
    <col min="15624" max="15628" width="13.25" style="127" customWidth="1"/>
    <col min="15629" max="15629" width="12.5" style="127" customWidth="1"/>
    <col min="15630" max="15630" width="1.125" style="127" customWidth="1"/>
    <col min="15631" max="15631" width="0" style="127" hidden="1" customWidth="1"/>
    <col min="15632" max="15872" width="9" style="127"/>
    <col min="15873" max="15873" width="4.5" style="127" customWidth="1"/>
    <col min="15874" max="15874" width="32.625" style="127" customWidth="1"/>
    <col min="15875" max="15879" width="12.5" style="127" customWidth="1"/>
    <col min="15880" max="15884" width="13.25" style="127" customWidth="1"/>
    <col min="15885" max="15885" width="12.5" style="127" customWidth="1"/>
    <col min="15886" max="15886" width="1.125" style="127" customWidth="1"/>
    <col min="15887" max="15887" width="0" style="127" hidden="1" customWidth="1"/>
    <col min="15888" max="16128" width="9" style="127"/>
    <col min="16129" max="16129" width="4.5" style="127" customWidth="1"/>
    <col min="16130" max="16130" width="32.625" style="127" customWidth="1"/>
    <col min="16131" max="16135" width="12.5" style="127" customWidth="1"/>
    <col min="16136" max="16140" width="13.25" style="127" customWidth="1"/>
    <col min="16141" max="16141" width="12.5" style="127" customWidth="1"/>
    <col min="16142" max="16142" width="1.125" style="127" customWidth="1"/>
    <col min="16143" max="16143" width="0" style="127" hidden="1" customWidth="1"/>
    <col min="16144" max="16384" width="9" style="127"/>
  </cols>
  <sheetData>
    <row r="1" spans="1:15" ht="15.75">
      <c r="A1" s="124" t="s">
        <v>275</v>
      </c>
      <c r="B1" s="125"/>
      <c r="C1" s="126"/>
    </row>
    <row r="2" spans="1:15" s="128" customFormat="1">
      <c r="E2" s="129"/>
      <c r="F2" s="129"/>
      <c r="G2" s="129"/>
      <c r="H2" s="129"/>
      <c r="M2" s="136" t="s">
        <v>211</v>
      </c>
    </row>
    <row r="3" spans="1:15" s="131" customFormat="1">
      <c r="A3" s="130" t="s">
        <v>276</v>
      </c>
    </row>
    <row r="4" spans="1:15" s="128" customFormat="1" ht="14.25" customHeight="1">
      <c r="A4" s="259" t="s">
        <v>277</v>
      </c>
      <c r="B4" s="259" t="s">
        <v>278</v>
      </c>
      <c r="C4" s="260" t="s">
        <v>279</v>
      </c>
      <c r="D4" s="260"/>
      <c r="E4" s="260"/>
      <c r="F4" s="260"/>
      <c r="G4" s="260"/>
      <c r="H4" s="260"/>
      <c r="I4" s="260"/>
      <c r="J4" s="260"/>
      <c r="K4" s="260"/>
      <c r="L4" s="260"/>
      <c r="M4" s="132" t="s">
        <v>280</v>
      </c>
      <c r="O4" s="132"/>
    </row>
    <row r="5" spans="1:15" s="136" customFormat="1" ht="63">
      <c r="A5" s="259"/>
      <c r="B5" s="259"/>
      <c r="C5" s="133" t="s">
        <v>281</v>
      </c>
      <c r="D5" s="133" t="s">
        <v>282</v>
      </c>
      <c r="E5" s="133" t="s">
        <v>283</v>
      </c>
      <c r="F5" s="133" t="s">
        <v>284</v>
      </c>
      <c r="G5" s="134" t="s">
        <v>285</v>
      </c>
      <c r="H5" s="133" t="s">
        <v>286</v>
      </c>
      <c r="I5" s="133" t="s">
        <v>287</v>
      </c>
      <c r="J5" s="133" t="s">
        <v>288</v>
      </c>
      <c r="K5" s="133" t="s">
        <v>289</v>
      </c>
      <c r="L5" s="133" t="s">
        <v>290</v>
      </c>
      <c r="M5" s="135" t="s">
        <v>291</v>
      </c>
      <c r="O5" s="133" t="s">
        <v>292</v>
      </c>
    </row>
    <row r="6" spans="1:15" ht="48" customHeight="1">
      <c r="A6" s="137">
        <v>1</v>
      </c>
      <c r="B6" s="138" t="s">
        <v>293</v>
      </c>
      <c r="C6" s="139">
        <v>7953</v>
      </c>
      <c r="D6" s="140">
        <v>250</v>
      </c>
      <c r="E6" s="140">
        <v>7703</v>
      </c>
      <c r="F6" s="140"/>
      <c r="G6" s="140"/>
      <c r="H6" s="140"/>
      <c r="I6" s="140"/>
      <c r="J6" s="140"/>
      <c r="K6" s="140"/>
      <c r="L6" s="140"/>
      <c r="M6" s="141">
        <f t="shared" ref="M6:M11" si="0">SUM(D6:L6)</f>
        <v>7953</v>
      </c>
      <c r="N6" s="142"/>
      <c r="O6" s="141">
        <f>C6-M6</f>
        <v>0</v>
      </c>
    </row>
    <row r="7" spans="1:15" ht="48" customHeight="1">
      <c r="A7" s="137">
        <f>A6+1</f>
        <v>2</v>
      </c>
      <c r="B7" s="138" t="s">
        <v>294</v>
      </c>
      <c r="C7" s="139">
        <v>500</v>
      </c>
      <c r="D7" s="140"/>
      <c r="E7" s="140">
        <v>500</v>
      </c>
      <c r="F7" s="140"/>
      <c r="G7" s="140"/>
      <c r="H7" s="140"/>
      <c r="I7" s="140"/>
      <c r="J7" s="140"/>
      <c r="K7" s="140"/>
      <c r="L7" s="140"/>
      <c r="M7" s="141">
        <f t="shared" si="0"/>
        <v>500</v>
      </c>
      <c r="N7" s="142"/>
      <c r="O7" s="141">
        <f t="shared" ref="O7:O26" si="1">C7-M7</f>
        <v>0</v>
      </c>
    </row>
    <row r="8" spans="1:15" ht="48" customHeight="1">
      <c r="A8" s="137">
        <f t="shared" ref="A8:A26" si="2">A7+1</f>
        <v>3</v>
      </c>
      <c r="B8" s="138" t="s">
        <v>295</v>
      </c>
      <c r="C8" s="143">
        <v>647</v>
      </c>
      <c r="D8" s="144"/>
      <c r="E8" s="144">
        <v>647</v>
      </c>
      <c r="F8" s="144"/>
      <c r="G8" s="144"/>
      <c r="H8" s="140"/>
      <c r="I8" s="140"/>
      <c r="J8" s="140"/>
      <c r="K8" s="140"/>
      <c r="L8" s="140"/>
      <c r="M8" s="141">
        <f t="shared" si="0"/>
        <v>647</v>
      </c>
      <c r="N8" s="142"/>
      <c r="O8" s="141">
        <f t="shared" si="1"/>
        <v>0</v>
      </c>
    </row>
    <row r="9" spans="1:15" ht="50.25" customHeight="1">
      <c r="A9" s="137">
        <f t="shared" si="2"/>
        <v>4</v>
      </c>
      <c r="B9" s="138" t="s">
        <v>296</v>
      </c>
      <c r="C9" s="140">
        <v>500</v>
      </c>
      <c r="D9" s="140"/>
      <c r="E9" s="140">
        <v>500</v>
      </c>
      <c r="F9" s="140"/>
      <c r="G9" s="140"/>
      <c r="H9" s="140"/>
      <c r="I9" s="140"/>
      <c r="J9" s="140"/>
      <c r="K9" s="140"/>
      <c r="L9" s="140"/>
      <c r="M9" s="141">
        <f t="shared" si="0"/>
        <v>500</v>
      </c>
      <c r="N9" s="142"/>
      <c r="O9" s="141">
        <f t="shared" si="1"/>
        <v>0</v>
      </c>
    </row>
    <row r="10" spans="1:15" ht="50.25" customHeight="1">
      <c r="A10" s="137">
        <f t="shared" si="2"/>
        <v>5</v>
      </c>
      <c r="B10" s="138" t="s">
        <v>297</v>
      </c>
      <c r="C10" s="140">
        <v>9</v>
      </c>
      <c r="D10" s="140">
        <v>9</v>
      </c>
      <c r="E10" s="140"/>
      <c r="F10" s="140"/>
      <c r="G10" s="140"/>
      <c r="H10" s="140"/>
      <c r="I10" s="140"/>
      <c r="J10" s="140"/>
      <c r="K10" s="140"/>
      <c r="L10" s="140"/>
      <c r="M10" s="141">
        <f t="shared" si="0"/>
        <v>9</v>
      </c>
      <c r="N10" s="142"/>
      <c r="O10" s="141">
        <f t="shared" si="1"/>
        <v>0</v>
      </c>
    </row>
    <row r="11" spans="1:15" ht="50.25" customHeight="1">
      <c r="A11" s="137">
        <f t="shared" si="2"/>
        <v>6</v>
      </c>
      <c r="B11" s="138" t="s">
        <v>298</v>
      </c>
      <c r="C11" s="139">
        <v>550</v>
      </c>
      <c r="D11" s="139">
        <v>550</v>
      </c>
      <c r="E11" s="140"/>
      <c r="F11" s="140"/>
      <c r="G11" s="140"/>
      <c r="H11" s="140"/>
      <c r="I11" s="140"/>
      <c r="J11" s="140"/>
      <c r="K11" s="140"/>
      <c r="L11" s="140"/>
      <c r="M11" s="141">
        <f t="shared" si="0"/>
        <v>550</v>
      </c>
      <c r="N11" s="142"/>
      <c r="O11" s="141">
        <f t="shared" si="1"/>
        <v>0</v>
      </c>
    </row>
    <row r="12" spans="1:15" ht="50.25" customHeight="1">
      <c r="A12" s="137">
        <f t="shared" si="2"/>
        <v>7</v>
      </c>
      <c r="B12" s="138" t="s">
        <v>299</v>
      </c>
      <c r="C12" s="139">
        <v>520</v>
      </c>
      <c r="D12" s="139">
        <v>520</v>
      </c>
      <c r="E12" s="139"/>
      <c r="F12" s="139"/>
      <c r="G12" s="139"/>
      <c r="H12" s="139"/>
      <c r="I12" s="140"/>
      <c r="J12" s="140"/>
      <c r="K12" s="140"/>
      <c r="L12" s="140"/>
      <c r="M12" s="141">
        <f t="shared" ref="M12:M26" si="3">SUM(D12:L12)</f>
        <v>520</v>
      </c>
      <c r="N12" s="142"/>
      <c r="O12" s="141">
        <f t="shared" si="1"/>
        <v>0</v>
      </c>
    </row>
    <row r="13" spans="1:15" ht="50.25" customHeight="1">
      <c r="A13" s="137">
        <f t="shared" si="2"/>
        <v>8</v>
      </c>
      <c r="B13" s="138" t="s">
        <v>300</v>
      </c>
      <c r="C13" s="140">
        <v>115</v>
      </c>
      <c r="D13" s="140">
        <v>115</v>
      </c>
      <c r="E13" s="140"/>
      <c r="F13" s="140"/>
      <c r="G13" s="140"/>
      <c r="H13" s="140"/>
      <c r="I13" s="140"/>
      <c r="J13" s="140"/>
      <c r="K13" s="140"/>
      <c r="L13" s="140"/>
      <c r="M13" s="141">
        <f t="shared" si="3"/>
        <v>115</v>
      </c>
      <c r="N13" s="142"/>
      <c r="O13" s="141">
        <f t="shared" si="1"/>
        <v>0</v>
      </c>
    </row>
    <row r="14" spans="1:15" ht="50.25" customHeight="1">
      <c r="A14" s="137">
        <f t="shared" si="2"/>
        <v>9</v>
      </c>
      <c r="B14" s="138" t="s">
        <v>301</v>
      </c>
      <c r="C14" s="140">
        <v>137.30000000000001</v>
      </c>
      <c r="D14" s="140">
        <v>137.30000000000001</v>
      </c>
      <c r="E14" s="140"/>
      <c r="F14" s="140"/>
      <c r="G14" s="140"/>
      <c r="H14" s="140"/>
      <c r="I14" s="140"/>
      <c r="J14" s="140"/>
      <c r="K14" s="140"/>
      <c r="L14" s="140"/>
      <c r="M14" s="141">
        <f t="shared" si="3"/>
        <v>137.30000000000001</v>
      </c>
      <c r="N14" s="142"/>
      <c r="O14" s="141">
        <f t="shared" si="1"/>
        <v>0</v>
      </c>
    </row>
    <row r="15" spans="1:15" ht="50.25" customHeight="1">
      <c r="A15" s="137">
        <f t="shared" si="2"/>
        <v>10</v>
      </c>
      <c r="B15" s="138" t="s">
        <v>302</v>
      </c>
      <c r="C15" s="140">
        <v>121</v>
      </c>
      <c r="D15" s="140">
        <v>121</v>
      </c>
      <c r="E15" s="140"/>
      <c r="F15" s="140"/>
      <c r="G15" s="140"/>
      <c r="H15" s="140"/>
      <c r="I15" s="140"/>
      <c r="J15" s="140"/>
      <c r="K15" s="140"/>
      <c r="L15" s="140"/>
      <c r="M15" s="141">
        <f t="shared" si="3"/>
        <v>121</v>
      </c>
      <c r="N15" s="142"/>
      <c r="O15" s="141">
        <f t="shared" si="1"/>
        <v>0</v>
      </c>
    </row>
    <row r="16" spans="1:15" ht="50.25" customHeight="1">
      <c r="A16" s="137">
        <f t="shared" si="2"/>
        <v>11</v>
      </c>
      <c r="B16" s="138" t="s">
        <v>303</v>
      </c>
      <c r="C16" s="140">
        <v>390</v>
      </c>
      <c r="D16" s="140">
        <v>390</v>
      </c>
      <c r="E16" s="140"/>
      <c r="F16" s="140"/>
      <c r="G16" s="140"/>
      <c r="H16" s="140"/>
      <c r="I16" s="140"/>
      <c r="J16" s="140"/>
      <c r="K16" s="140"/>
      <c r="L16" s="140"/>
      <c r="M16" s="141">
        <f t="shared" si="3"/>
        <v>390</v>
      </c>
      <c r="N16" s="142"/>
      <c r="O16" s="141">
        <f t="shared" si="1"/>
        <v>0</v>
      </c>
    </row>
    <row r="17" spans="1:15" ht="50.25" customHeight="1">
      <c r="A17" s="137">
        <f t="shared" si="2"/>
        <v>12</v>
      </c>
      <c r="B17" s="138" t="s">
        <v>304</v>
      </c>
      <c r="C17" s="140">
        <v>486</v>
      </c>
      <c r="D17" s="140">
        <v>486</v>
      </c>
      <c r="E17" s="140"/>
      <c r="F17" s="140"/>
      <c r="G17" s="140"/>
      <c r="H17" s="140"/>
      <c r="I17" s="140"/>
      <c r="J17" s="140"/>
      <c r="K17" s="140"/>
      <c r="L17" s="140"/>
      <c r="M17" s="141">
        <f t="shared" si="3"/>
        <v>486</v>
      </c>
      <c r="N17" s="142"/>
      <c r="O17" s="141">
        <f t="shared" si="1"/>
        <v>0</v>
      </c>
    </row>
    <row r="18" spans="1:15" ht="50.25" customHeight="1">
      <c r="A18" s="137">
        <f t="shared" si="2"/>
        <v>13</v>
      </c>
      <c r="B18" s="138" t="s">
        <v>305</v>
      </c>
      <c r="C18" s="140">
        <v>17</v>
      </c>
      <c r="D18" s="140">
        <v>17</v>
      </c>
      <c r="E18" s="140"/>
      <c r="F18" s="140"/>
      <c r="G18" s="140"/>
      <c r="H18" s="140"/>
      <c r="I18" s="140"/>
      <c r="J18" s="140"/>
      <c r="K18" s="140"/>
      <c r="L18" s="140"/>
      <c r="M18" s="141">
        <f t="shared" si="3"/>
        <v>17</v>
      </c>
      <c r="N18" s="142"/>
      <c r="O18" s="141">
        <f t="shared" si="1"/>
        <v>0</v>
      </c>
    </row>
    <row r="19" spans="1:15" ht="50.25" customHeight="1">
      <c r="A19" s="137">
        <f t="shared" si="2"/>
        <v>14</v>
      </c>
      <c r="B19" s="138" t="s">
        <v>306</v>
      </c>
      <c r="C19" s="140">
        <v>5</v>
      </c>
      <c r="D19" s="140">
        <v>5</v>
      </c>
      <c r="E19" s="140"/>
      <c r="F19" s="140"/>
      <c r="G19" s="140"/>
      <c r="H19" s="140"/>
      <c r="I19" s="140"/>
      <c r="J19" s="140"/>
      <c r="K19" s="140"/>
      <c r="L19" s="140"/>
      <c r="M19" s="141">
        <f t="shared" si="3"/>
        <v>5</v>
      </c>
      <c r="N19" s="142"/>
      <c r="O19" s="141">
        <f t="shared" si="1"/>
        <v>0</v>
      </c>
    </row>
    <row r="20" spans="1:15" ht="50.25" customHeight="1">
      <c r="A20" s="137">
        <f t="shared" si="2"/>
        <v>15</v>
      </c>
      <c r="B20" s="138" t="s">
        <v>307</v>
      </c>
      <c r="C20" s="140">
        <v>280</v>
      </c>
      <c r="D20" s="140"/>
      <c r="E20" s="140"/>
      <c r="F20" s="140"/>
      <c r="G20" s="140"/>
      <c r="H20" s="140"/>
      <c r="I20" s="140"/>
      <c r="J20" s="140"/>
      <c r="K20" s="140">
        <v>280</v>
      </c>
      <c r="L20" s="140"/>
      <c r="M20" s="141">
        <f t="shared" si="3"/>
        <v>280</v>
      </c>
      <c r="N20" s="142"/>
      <c r="O20" s="141"/>
    </row>
    <row r="21" spans="1:15" ht="50.25" customHeight="1">
      <c r="A21" s="137">
        <f t="shared" si="2"/>
        <v>16</v>
      </c>
      <c r="B21" s="138" t="s">
        <v>308</v>
      </c>
      <c r="C21" s="140">
        <v>20</v>
      </c>
      <c r="D21" s="140"/>
      <c r="E21" s="140"/>
      <c r="F21" s="140"/>
      <c r="G21" s="140"/>
      <c r="H21" s="140"/>
      <c r="I21" s="140"/>
      <c r="J21" s="140"/>
      <c r="K21" s="140">
        <v>20</v>
      </c>
      <c r="L21" s="140"/>
      <c r="M21" s="141">
        <f t="shared" si="3"/>
        <v>20</v>
      </c>
      <c r="N21" s="142"/>
      <c r="O21" s="141"/>
    </row>
    <row r="22" spans="1:15" ht="50.25" customHeight="1">
      <c r="A22" s="137">
        <f t="shared" si="2"/>
        <v>17</v>
      </c>
      <c r="B22" s="138" t="s">
        <v>309</v>
      </c>
      <c r="C22" s="140">
        <v>30</v>
      </c>
      <c r="D22" s="140"/>
      <c r="E22" s="140"/>
      <c r="F22" s="140"/>
      <c r="G22" s="140"/>
      <c r="H22" s="140"/>
      <c r="I22" s="140"/>
      <c r="J22" s="140"/>
      <c r="K22" s="140">
        <v>30</v>
      </c>
      <c r="L22" s="140"/>
      <c r="M22" s="141">
        <f t="shared" si="3"/>
        <v>30</v>
      </c>
      <c r="N22" s="142"/>
      <c r="O22" s="141"/>
    </row>
    <row r="23" spans="1:15" ht="50.25" customHeight="1">
      <c r="A23" s="137">
        <f t="shared" si="2"/>
        <v>18</v>
      </c>
      <c r="B23" s="138" t="s">
        <v>310</v>
      </c>
      <c r="C23" s="140">
        <v>120</v>
      </c>
      <c r="D23" s="140"/>
      <c r="E23" s="140"/>
      <c r="F23" s="140"/>
      <c r="G23" s="140"/>
      <c r="H23" s="140"/>
      <c r="I23" s="140"/>
      <c r="J23" s="140">
        <v>120</v>
      </c>
      <c r="K23" s="140"/>
      <c r="L23" s="140"/>
      <c r="M23" s="141">
        <f t="shared" si="3"/>
        <v>120</v>
      </c>
      <c r="N23" s="142"/>
      <c r="O23" s="141"/>
    </row>
    <row r="24" spans="1:15" ht="50.25" customHeight="1">
      <c r="A24" s="137">
        <f t="shared" si="2"/>
        <v>19</v>
      </c>
      <c r="B24" s="138" t="s">
        <v>311</v>
      </c>
      <c r="C24" s="140">
        <v>10</v>
      </c>
      <c r="D24" s="140"/>
      <c r="E24" s="140"/>
      <c r="F24" s="140"/>
      <c r="G24" s="140"/>
      <c r="H24" s="140"/>
      <c r="I24" s="140"/>
      <c r="J24" s="140"/>
      <c r="K24" s="140">
        <v>10</v>
      </c>
      <c r="L24" s="140"/>
      <c r="M24" s="141">
        <f t="shared" si="3"/>
        <v>10</v>
      </c>
      <c r="N24" s="142"/>
      <c r="O24" s="141"/>
    </row>
    <row r="25" spans="1:15" ht="43.5" customHeight="1">
      <c r="A25" s="137">
        <f t="shared" si="2"/>
        <v>20</v>
      </c>
      <c r="B25" s="145" t="s">
        <v>312</v>
      </c>
      <c r="C25" s="141">
        <v>842.80000000000007</v>
      </c>
      <c r="D25" s="141"/>
      <c r="E25" s="141">
        <v>120.80000000000007</v>
      </c>
      <c r="F25" s="141"/>
      <c r="G25" s="141"/>
      <c r="H25" s="141">
        <v>687</v>
      </c>
      <c r="I25" s="141">
        <v>35</v>
      </c>
      <c r="J25" s="141"/>
      <c r="K25" s="141"/>
      <c r="L25" s="141"/>
      <c r="M25" s="141">
        <f t="shared" si="3"/>
        <v>842.80000000000007</v>
      </c>
      <c r="N25" s="142"/>
      <c r="O25" s="141">
        <f t="shared" si="1"/>
        <v>0</v>
      </c>
    </row>
    <row r="26" spans="1:15" ht="43.5" customHeight="1">
      <c r="A26" s="137">
        <f t="shared" si="2"/>
        <v>21</v>
      </c>
      <c r="B26" s="145" t="s">
        <v>313</v>
      </c>
      <c r="C26" s="141">
        <v>2546.8000000000002</v>
      </c>
      <c r="D26" s="141">
        <v>2546.8000000000002</v>
      </c>
      <c r="E26" s="141"/>
      <c r="F26" s="141"/>
      <c r="G26" s="141"/>
      <c r="H26" s="141"/>
      <c r="I26" s="141"/>
      <c r="J26" s="141"/>
      <c r="K26" s="141"/>
      <c r="L26" s="141"/>
      <c r="M26" s="141">
        <f t="shared" si="3"/>
        <v>2546.8000000000002</v>
      </c>
      <c r="N26" s="142"/>
      <c r="O26" s="141">
        <f t="shared" si="1"/>
        <v>0</v>
      </c>
    </row>
    <row r="27" spans="1:15" ht="26.25" customHeight="1">
      <c r="A27" s="146"/>
      <c r="B27" s="147" t="s">
        <v>314</v>
      </c>
      <c r="C27" s="147">
        <f>SUM(C6:C26)</f>
        <v>15799.899999999998</v>
      </c>
      <c r="D27" s="147">
        <f>SUM(D6:D26)</f>
        <v>5147.1000000000004</v>
      </c>
      <c r="E27" s="147">
        <f t="shared" ref="E27:J27" si="4">SUM(E6:E26)</f>
        <v>9470.7999999999993</v>
      </c>
      <c r="F27" s="147">
        <f t="shared" si="4"/>
        <v>0</v>
      </c>
      <c r="G27" s="147">
        <f t="shared" si="4"/>
        <v>0</v>
      </c>
      <c r="H27" s="147">
        <f t="shared" si="4"/>
        <v>687</v>
      </c>
      <c r="I27" s="147">
        <f t="shared" si="4"/>
        <v>35</v>
      </c>
      <c r="J27" s="147">
        <f t="shared" si="4"/>
        <v>120</v>
      </c>
      <c r="K27" s="147">
        <f>SUM(K6:K26)</f>
        <v>340</v>
      </c>
      <c r="L27" s="147">
        <f>SUM(L6:L26)</f>
        <v>0</v>
      </c>
      <c r="M27" s="147">
        <f>SUM(M6:M26)</f>
        <v>15799.899999999998</v>
      </c>
      <c r="N27" s="148"/>
      <c r="O27" s="147">
        <f>C27-M27</f>
        <v>0</v>
      </c>
    </row>
    <row r="28" spans="1:15" ht="43.5" customHeight="1">
      <c r="A28" s="149"/>
      <c r="B28" s="145" t="s">
        <v>315</v>
      </c>
      <c r="C28" s="140">
        <v>6290.8999999999978</v>
      </c>
      <c r="D28" s="140">
        <v>3861.1000000000004</v>
      </c>
      <c r="E28" s="140">
        <v>1267.7999999999993</v>
      </c>
      <c r="F28" s="140">
        <v>0</v>
      </c>
      <c r="G28" s="140">
        <v>0</v>
      </c>
      <c r="H28" s="140">
        <v>687</v>
      </c>
      <c r="I28" s="140">
        <v>35</v>
      </c>
      <c r="J28" s="140">
        <v>120</v>
      </c>
      <c r="K28" s="140">
        <v>320</v>
      </c>
      <c r="L28" s="140">
        <v>0</v>
      </c>
      <c r="M28" s="140">
        <f t="shared" ref="M28" si="5">M27-M6-M7-M11-M17-M21</f>
        <v>6290.8999999999978</v>
      </c>
      <c r="N28" s="148"/>
      <c r="O28" s="140">
        <f>C28-M28</f>
        <v>0</v>
      </c>
    </row>
    <row r="30" spans="1:15">
      <c r="M30" s="148"/>
    </row>
    <row r="31" spans="1:15">
      <c r="C31" s="148"/>
      <c r="D31" s="148"/>
      <c r="M31" s="148"/>
    </row>
  </sheetData>
  <mergeCells count="3">
    <mergeCell ref="A4:A5"/>
    <mergeCell ref="B4:B5"/>
    <mergeCell ref="C4:L4"/>
  </mergeCells>
  <pageMargins left="0.19685039370078741" right="0.19685039370078741" top="0.19685039370078741" bottom="0.19685039370078741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CT_DZIAŁ_I</vt:lpstr>
      <vt:lpstr>CT_DZIAŁ_II</vt:lpstr>
      <vt:lpstr>CT_DZIAŁ_III</vt:lpstr>
      <vt:lpstr>CT_DZIAŁ_IV</vt:lpstr>
      <vt:lpstr>CT_DZIAŁ_V</vt:lpstr>
      <vt:lpstr>CT_PLAN INWESTYCJI</vt:lpstr>
      <vt:lpstr>CT_DZIAŁ_I!Obszar_wydruku</vt:lpstr>
      <vt:lpstr>CT_DZIAŁ_II!Obszar_wydruku</vt:lpstr>
      <vt:lpstr>CT_DZIAŁ_III!Obszar_wydruku</vt:lpstr>
      <vt:lpstr>CT_DZIAŁ_IV!Obszar_wydruku</vt:lpstr>
      <vt:lpstr>CT_DZIAŁ_I!Tytuły_wydruku</vt:lpstr>
      <vt:lpstr>'CT_PLAN INWESTYCJI'!Tytuły_wydruku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rwilski</cp:lastModifiedBy>
  <cp:lastPrinted>2014-06-30T11:32:44Z</cp:lastPrinted>
  <dcterms:created xsi:type="dcterms:W3CDTF">2011-03-15T07:03:51Z</dcterms:created>
  <dcterms:modified xsi:type="dcterms:W3CDTF">2014-06-30T11:33:13Z</dcterms:modified>
</cp:coreProperties>
</file>