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8475" tabRatio="936" activeTab="2"/>
  </bookViews>
  <sheets>
    <sheet name="CB_DZIAŁ_I" sheetId="1" r:id="rId1"/>
    <sheet name="CB_DZIAŁ_II" sheetId="2" r:id="rId2"/>
    <sheet name="CB_DZIAŁ_III" sheetId="3" r:id="rId3"/>
    <sheet name="CB_DZIAŁ_IV" sheetId="4" r:id="rId4"/>
    <sheet name="CB_DZIAŁ_V" sheetId="5" r:id="rId5"/>
    <sheet name="CB_PLAN_INWESTYCJI" sheetId="6" r:id="rId6"/>
  </sheets>
  <definedNames>
    <definedName name="_xlnm.Print_Area" localSheetId="0">CB_DZIAŁ_I!$A$1:$G$95</definedName>
    <definedName name="_xlnm.Print_Area" localSheetId="1">CB_DZIAŁ_II!$A$1:$H$34</definedName>
    <definedName name="_xlnm.Print_Area" localSheetId="2">CB_DZIAŁ_III!$A$1:$H$27</definedName>
    <definedName name="_xlnm.Print_Area" localSheetId="3">CB_DZIAŁ_IV!$A$1:$I$47</definedName>
    <definedName name="_xlnm.Print_Area" localSheetId="5">CB_PLAN_INWESTYCJI!$A$1:$K$31</definedName>
    <definedName name="_xlnm.Print_Titles" localSheetId="0">CB_DZIAŁ_I!$4:$6</definedName>
    <definedName name="_xlnm.Print_Titles" localSheetId="5">CB_PLAN_INWESTYCJI!$3:$4</definedName>
  </definedNames>
  <calcPr calcId="125725"/>
</workbook>
</file>

<file path=xl/calcChain.xml><?xml version="1.0" encoding="utf-8"?>
<calcChain xmlns="http://schemas.openxmlformats.org/spreadsheetml/2006/main">
  <c r="J31" i="6"/>
  <c r="J30" s="1"/>
  <c r="I31"/>
  <c r="H31"/>
  <c r="H30" s="1"/>
  <c r="G31"/>
  <c r="F31"/>
  <c r="F30" s="1"/>
  <c r="E31"/>
  <c r="D31"/>
  <c r="D30" s="1"/>
  <c r="I30"/>
  <c r="G30"/>
  <c r="E30"/>
  <c r="K29"/>
  <c r="K28"/>
  <c r="K27"/>
  <c r="K26"/>
  <c r="K25"/>
  <c r="K24"/>
  <c r="K23"/>
  <c r="C22"/>
  <c r="K22" s="1"/>
  <c r="K21"/>
  <c r="K20"/>
  <c r="K19"/>
  <c r="K18"/>
  <c r="K17"/>
  <c r="K16"/>
  <c r="K15"/>
  <c r="K14"/>
  <c r="K13"/>
  <c r="K12"/>
  <c r="K11"/>
  <c r="K10"/>
  <c r="K9"/>
  <c r="K8"/>
  <c r="K7"/>
  <c r="K6"/>
  <c r="K5"/>
  <c r="H22" i="5"/>
  <c r="H21"/>
  <c r="H20"/>
  <c r="H19"/>
  <c r="H18"/>
  <c r="H17"/>
  <c r="H16"/>
  <c r="H15"/>
  <c r="H14"/>
  <c r="H13"/>
  <c r="H12"/>
  <c r="H11"/>
  <c r="H10"/>
  <c r="H9"/>
  <c r="H8"/>
  <c r="H7"/>
  <c r="H6" s="1"/>
  <c r="G6"/>
  <c r="F6"/>
  <c r="I44" i="4"/>
  <c r="G44"/>
  <c r="F44" s="1"/>
  <c r="I43"/>
  <c r="G43"/>
  <c r="F43"/>
  <c r="E43"/>
  <c r="I42"/>
  <c r="H42"/>
  <c r="G42"/>
  <c r="F42" s="1"/>
  <c r="E42"/>
  <c r="I41"/>
  <c r="G41"/>
  <c r="F41" s="1"/>
  <c r="E41"/>
  <c r="I40"/>
  <c r="G40"/>
  <c r="F40" s="1"/>
  <c r="E40"/>
  <c r="I39"/>
  <c r="G39"/>
  <c r="F39" s="1"/>
  <c r="F38" s="1"/>
  <c r="F37" s="1"/>
  <c r="E39"/>
  <c r="E38" s="1"/>
  <c r="E37" s="1"/>
  <c r="I38"/>
  <c r="H38"/>
  <c r="H37" s="1"/>
  <c r="I37"/>
  <c r="F30"/>
  <c r="F29"/>
  <c r="F28"/>
  <c r="F27"/>
  <c r="F26"/>
  <c r="F25"/>
  <c r="F24" s="1"/>
  <c r="F23" s="1"/>
  <c r="I24"/>
  <c r="G24"/>
  <c r="G23" s="1"/>
  <c r="E24"/>
  <c r="I23"/>
  <c r="H23"/>
  <c r="F16"/>
  <c r="F15"/>
  <c r="F14"/>
  <c r="F13"/>
  <c r="F12"/>
  <c r="F11"/>
  <c r="F10" s="1"/>
  <c r="F9" s="1"/>
  <c r="I10"/>
  <c r="G10"/>
  <c r="G9" s="1"/>
  <c r="E10"/>
  <c r="E9" s="1"/>
  <c r="I9"/>
  <c r="H9"/>
  <c r="K31" i="6" l="1"/>
  <c r="C31"/>
  <c r="C30" s="1"/>
  <c r="K30" s="1"/>
  <c r="G38" i="4"/>
  <c r="G37" s="1"/>
  <c r="G27" i="3" l="1"/>
  <c r="F27"/>
  <c r="H27" s="1"/>
  <c r="H26"/>
  <c r="H25"/>
  <c r="H24"/>
  <c r="F23"/>
  <c r="G19" s="1"/>
  <c r="H22"/>
  <c r="H21"/>
  <c r="H20"/>
  <c r="F18"/>
  <c r="H17"/>
  <c r="H16"/>
  <c r="G15"/>
  <c r="H15" s="1"/>
  <c r="F14"/>
  <c r="G6" s="1"/>
  <c r="H13"/>
  <c r="H12"/>
  <c r="H11"/>
  <c r="H10"/>
  <c r="H9"/>
  <c r="H8"/>
  <c r="H7"/>
  <c r="E7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G14" l="1"/>
  <c r="H14" s="1"/>
  <c r="H6"/>
  <c r="G23"/>
  <c r="H23" s="1"/>
  <c r="H19"/>
  <c r="G18"/>
  <c r="H18" s="1"/>
  <c r="H34" i="2" l="1"/>
  <c r="H32"/>
  <c r="H31"/>
  <c r="H30"/>
  <c r="H29"/>
  <c r="H28"/>
  <c r="H27"/>
  <c r="H26"/>
  <c r="H25"/>
  <c r="H24"/>
  <c r="H23"/>
  <c r="G22"/>
  <c r="H22" s="1"/>
  <c r="F22"/>
  <c r="H21"/>
  <c r="H20"/>
  <c r="H19"/>
  <c r="H18"/>
  <c r="H17"/>
  <c r="H16"/>
  <c r="G15"/>
  <c r="F15"/>
  <c r="H15" s="1"/>
  <c r="G14"/>
  <c r="H13"/>
  <c r="H12"/>
  <c r="H11"/>
  <c r="H10"/>
  <c r="H9"/>
  <c r="G8"/>
  <c r="H8" s="1"/>
  <c r="F8"/>
  <c r="H7"/>
  <c r="G7"/>
  <c r="H14" l="1"/>
  <c r="F14"/>
  <c r="F33" s="1"/>
  <c r="G6" s="1"/>
  <c r="H6" l="1"/>
  <c r="G33"/>
  <c r="H33" s="1"/>
  <c r="F79" i="1" l="1"/>
  <c r="F77" s="1"/>
  <c r="F89"/>
  <c r="F62"/>
  <c r="F64" s="1"/>
  <c r="F44" s="1"/>
  <c r="F38"/>
  <c r="F36" s="1"/>
  <c r="F19"/>
  <c r="F10"/>
  <c r="F9" s="1"/>
  <c r="F43" l="1"/>
  <c r="F8"/>
  <c r="G28"/>
  <c r="G27"/>
  <c r="F83" l="1"/>
  <c r="F88" s="1"/>
  <c r="F92" s="1"/>
  <c r="F95" s="1"/>
  <c r="G32"/>
  <c r="E19" l="1"/>
  <c r="G87" l="1"/>
  <c r="G85"/>
  <c r="G57"/>
  <c r="G42" l="1"/>
  <c r="G82"/>
  <c r="G76" l="1"/>
  <c r="G73"/>
  <c r="G75" l="1"/>
  <c r="G69"/>
  <c r="G72"/>
  <c r="G55"/>
  <c r="G94" l="1"/>
  <c r="G93"/>
  <c r="G91"/>
  <c r="G90"/>
  <c r="G80"/>
  <c r="G63"/>
  <c r="G35"/>
  <c r="G34"/>
  <c r="G16"/>
  <c r="G37" l="1"/>
  <c r="G78"/>
  <c r="G33"/>
  <c r="G23"/>
  <c r="G21"/>
  <c r="G30"/>
  <c r="G24"/>
  <c r="G26"/>
  <c r="G31"/>
  <c r="G25"/>
  <c r="G86"/>
  <c r="G29"/>
  <c r="G84"/>
  <c r="G49"/>
  <c r="G58"/>
  <c r="E89"/>
  <c r="E62"/>
  <c r="E64" s="1"/>
  <c r="E44" s="1"/>
  <c r="G89" l="1"/>
  <c r="E79" l="1"/>
  <c r="E77" s="1"/>
  <c r="E43" s="1"/>
  <c r="G39" l="1"/>
  <c r="E38" l="1"/>
  <c r="E36" s="1"/>
  <c r="G68" l="1"/>
  <c r="G65"/>
  <c r="G14"/>
  <c r="G13"/>
  <c r="G12"/>
  <c r="G18"/>
  <c r="G11"/>
  <c r="G22" l="1"/>
  <c r="G20"/>
  <c r="G19" l="1"/>
  <c r="G71" l="1"/>
  <c r="G70"/>
  <c r="G41" l="1"/>
  <c r="G61" l="1"/>
  <c r="G47" l="1"/>
  <c r="G48" l="1"/>
  <c r="G45" l="1"/>
  <c r="G51" l="1"/>
  <c r="G52"/>
  <c r="G54" l="1"/>
  <c r="E10" l="1"/>
  <c r="E9" l="1"/>
  <c r="E8" s="1"/>
  <c r="G17"/>
  <c r="G15" l="1"/>
  <c r="G10" l="1"/>
  <c r="G40"/>
  <c r="E83" l="1"/>
  <c r="G9"/>
  <c r="G38"/>
  <c r="E88" l="1"/>
  <c r="G36"/>
  <c r="G8" l="1"/>
  <c r="E92"/>
  <c r="E95" l="1"/>
  <c r="G81"/>
  <c r="G79" l="1"/>
  <c r="G77" l="1"/>
  <c r="G60" l="1"/>
  <c r="G56" l="1"/>
  <c r="G46" l="1"/>
  <c r="G50" l="1"/>
  <c r="G53" l="1"/>
  <c r="G59" l="1"/>
  <c r="G62" l="1"/>
  <c r="G64" l="1"/>
  <c r="G67"/>
  <c r="G74"/>
  <c r="G66" l="1"/>
  <c r="G44"/>
  <c r="G43" l="1"/>
  <c r="G83" l="1"/>
  <c r="G88" l="1"/>
  <c r="G92" l="1"/>
  <c r="G95" l="1"/>
</calcChain>
</file>

<file path=xl/sharedStrings.xml><?xml version="1.0" encoding="utf-8"?>
<sst xmlns="http://schemas.openxmlformats.org/spreadsheetml/2006/main" count="460" uniqueCount="316">
  <si>
    <t>wyszczególnienie</t>
  </si>
  <si>
    <t>wykonanie</t>
  </si>
  <si>
    <t>4</t>
  </si>
  <si>
    <t>odchylenie</t>
  </si>
  <si>
    <t>[6-5]</t>
  </si>
  <si>
    <t>dotacje z budżetu</t>
  </si>
  <si>
    <t>środki z budżetów jednostek samorządu terytorialnego lub ich związków</t>
  </si>
  <si>
    <t>opłaty za świadczone usługi edukacyjne</t>
  </si>
  <si>
    <t>pozostałe</t>
  </si>
  <si>
    <t>dotacje na finansowanie działalności statutowej</t>
  </si>
  <si>
    <t>z tego</t>
  </si>
  <si>
    <t>środki na finansowanie współpracy naukowej z zagranicą</t>
  </si>
  <si>
    <t>zagraniczne środki finansowe nie podlegajace zwrotowi</t>
  </si>
  <si>
    <t>sprzedaż pozostałych prac i usług badawczych i rozwojowych</t>
  </si>
  <si>
    <t>środki na realizację programów lub przedsięwzięć określonych przez Ministra</t>
  </si>
  <si>
    <t>Przychody ogółem z wydzielonej działalności gospodarczej</t>
  </si>
  <si>
    <t>Koszt wytworzenia świadczeń na własne potrzeby jednostki</t>
  </si>
  <si>
    <t>Przychody ze sprzedaży towarów i materiałów</t>
  </si>
  <si>
    <t>zysk ze zbycia niefinansowych aktywów trwałych</t>
  </si>
  <si>
    <t>inne pozostałe przychody operacyjne</t>
  </si>
  <si>
    <t>w tym</t>
  </si>
  <si>
    <t>równowartość rocznych odpisów amortyzacyjnych środków trwałych oraz wartośc niematerialnych i prawnych sfinansowanych z dotacji celowych, a także otrzymanych nieodpłatnie z innych źródeł</t>
  </si>
  <si>
    <t>Amortyzacja</t>
  </si>
  <si>
    <t>Zużycie materiałów i energii</t>
  </si>
  <si>
    <t>w tym energia</t>
  </si>
  <si>
    <t>Usługi obce</t>
  </si>
  <si>
    <t>Podatki i opłaty</t>
  </si>
  <si>
    <t>Wynagrodzenia</t>
  </si>
  <si>
    <t>Ubezpieczenia społeczne i inne świadczenia na rzecz pracowników</t>
  </si>
  <si>
    <t>składki z tytułu ubezpieczeń społęcznych i funduszu pracy</t>
  </si>
  <si>
    <t>dopłaty do kwater, wyżywienia, zasiłki na zagospodarowanie, wydatki na ochronę zdrowia</t>
  </si>
  <si>
    <t>Pozostałe koszty rodzajowe</t>
  </si>
  <si>
    <t>aparatura naukowo - badawcza</t>
  </si>
  <si>
    <t>podróże służbowe</t>
  </si>
  <si>
    <t>Zmiana stanu produktów (-,+)</t>
  </si>
  <si>
    <t>działalności dydaktycznej</t>
  </si>
  <si>
    <t>działalnosci badawczej</t>
  </si>
  <si>
    <t>wydzielonej działalnosci gospodarczej</t>
  </si>
  <si>
    <t>Wartość sprzedanych towarów i materiałów</t>
  </si>
  <si>
    <t>strata ze zbycia niefinansowych aktywów trwałych</t>
  </si>
  <si>
    <t>inne pozostałe koszty operacyjne</t>
  </si>
  <si>
    <t>Zyski nadzwyczajne</t>
  </si>
  <si>
    <t>Straty nadzwyczajne</t>
  </si>
  <si>
    <t>01</t>
  </si>
  <si>
    <t>02</t>
  </si>
  <si>
    <t>03</t>
  </si>
  <si>
    <t>04</t>
  </si>
  <si>
    <t>05</t>
  </si>
  <si>
    <t xml:space="preserve">w tym na zadania związane z </t>
  </si>
  <si>
    <t>na studiach niestacjonarnych</t>
  </si>
  <si>
    <t>SPUB</t>
  </si>
  <si>
    <t xml:space="preserve">w tym </t>
  </si>
  <si>
    <t>wynikające ze stosunku pracy</t>
  </si>
  <si>
    <t>osobowe</t>
  </si>
  <si>
    <t>D. Przychody finansowe</t>
  </si>
  <si>
    <t>E. Koszty finansowe</t>
  </si>
  <si>
    <t>I. Podatek dochodowy</t>
  </si>
  <si>
    <t>J. Pozostałe obowiązkowe zmniejszenie zysku (zwiększenie straty)</t>
  </si>
  <si>
    <t>06</t>
  </si>
  <si>
    <t>07</t>
  </si>
  <si>
    <t>08</t>
  </si>
  <si>
    <t>09</t>
  </si>
  <si>
    <t>10</t>
  </si>
  <si>
    <t>11</t>
  </si>
  <si>
    <t>12</t>
  </si>
  <si>
    <t>13</t>
  </si>
  <si>
    <t>Dział I. Rachunek zysków i strat</t>
  </si>
  <si>
    <t>Przychody ogółem z działalności dydaktycznej (w.04+07+08+10)</t>
  </si>
  <si>
    <t>pozostałe (m.in. opłaty za egzaminy, konferencje, środki unijne, sprzedaż usług TORMAN, itp..)</t>
  </si>
  <si>
    <t>badania własne</t>
  </si>
  <si>
    <t>środki zagraniczne, m.in. z UE, oraz współfinansowanie krajowe</t>
  </si>
  <si>
    <t>utrzymanie potencjału badawczego - podstawowy statut</t>
  </si>
  <si>
    <t>rozwój młodych naukowców i doktorantów</t>
  </si>
  <si>
    <t>18</t>
  </si>
  <si>
    <t>na działalność upowszechniającą naukę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</si>
  <si>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</si>
  <si>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</si>
  <si>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</si>
  <si>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</si>
  <si>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</si>
  <si>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</si>
  <si>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</si>
  <si>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</si>
  <si>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</si>
  <si>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</si>
  <si>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</si>
  <si>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</si>
  <si>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</si>
  <si>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</si>
  <si>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</si>
  <si>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</si>
  <si>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</si>
  <si>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</si>
  <si>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</si>
  <si>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</si>
  <si>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</si>
  <si>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</si>
  <si>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</si>
  <si>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</si>
  <si>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</si>
  <si>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</si>
  <si>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</si>
  <si>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</si>
  <si>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</si>
  <si>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</si>
  <si>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</si>
  <si>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</si>
  <si>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</si>
  <si>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</si>
  <si>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</si>
  <si>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</si>
  <si>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</si>
  <si>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</si>
  <si>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</si>
  <si>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</si>
  <si>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</si>
  <si>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</si>
  <si>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</si>
  <si>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</si>
  <si>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</si>
  <si>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</si>
  <si>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</si>
  <si>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</si>
  <si>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</si>
  <si>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</si>
  <si>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</si>
  <si>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</si>
  <si>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A. Przychody z działalności operacyjnej (w.02+28)</t>
  </si>
  <si>
    <t>Przychody podstawowej działalności operacyjnej (w.03+12+26+27)</t>
  </si>
  <si>
    <t>Przychody z działalności badawczej (w.13+19+20+22+23+24)</t>
  </si>
  <si>
    <t>Pozostałe przychody (w.29+30)</t>
  </si>
  <si>
    <t>Pozostałe przychody operacyjne (w.31+32)</t>
  </si>
  <si>
    <t>stwarzaniem studentom i doktorantom będącym osobami niepełnosprawnymi warunków do pełnego udziału w procesie kształcenia</t>
  </si>
  <si>
    <t>kształceniem studentów studiów stacjonarnych, uczestników stacjonarnych studiów doktoranckich i kadr naukowych oraz utrzymaniem uczelni, w tym remonty (dotacja podstawowa)</t>
  </si>
  <si>
    <t>PLAN</t>
  </si>
  <si>
    <t>odpis na zakładowy fundusz świadczeń socjalnych</t>
  </si>
  <si>
    <t>stypendia naukowe dla wybitnych młodych naukowców, stypendia doktorskie i doktoranckie</t>
  </si>
  <si>
    <t>Koszty działalności dydaktycznej finansowane z dotacji z budżetu państwa</t>
  </si>
  <si>
    <t>Koszty działalności dydaktycznej finansowane z przychodów własnych</t>
  </si>
  <si>
    <t>Koszty działalności dydaktycznej ogółem</t>
  </si>
  <si>
    <t>koszt kształcenia na studiach stacjonarnych</t>
  </si>
  <si>
    <t>koszt kształcenia na studiach niestacjonarnych</t>
  </si>
  <si>
    <t>Koszty działalności badawczej finansowane z dotacji z budżetu państwa</t>
  </si>
  <si>
    <t>Koszty działalności badawczej finansowane z przychodów własnych</t>
  </si>
  <si>
    <t>Koszty działalności wyodrębnionej</t>
  </si>
  <si>
    <t>Koszty działalności badawczej ogółem</t>
  </si>
  <si>
    <t>przychody z likwidacji środkow trwałych, środków trwalych w budowie, wartości niematerialnych i prawnych sfinansowanych z dotacji celowych, a także otrzymanych nieodpłatnie z innych źródeł</t>
  </si>
  <si>
    <t>odpis na własny fundusz stypendialny</t>
  </si>
  <si>
    <t>w tym odpisy aktualizujące wartość aktywów niefinansowych i zapasow, koszty likwidacji środków trwałych i wartości niematerialnych i prawnych oraz wartość netto zlikwidowanych środków trwałych oraz wartości niematerialnych i prawnych</t>
  </si>
  <si>
    <t>w tym odsetki uzyskane</t>
  </si>
  <si>
    <t>w tym odsetki zapłacone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</si>
  <si>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</si>
  <si>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</si>
  <si>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</si>
  <si>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</si>
  <si>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</si>
  <si>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</si>
  <si>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</si>
  <si>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</si>
  <si>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</si>
  <si>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</si>
  <si>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</si>
  <si>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</si>
  <si>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</si>
  <si>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B. Koszty działalności operacyjnej (w.36+66)</t>
  </si>
  <si>
    <t>Koszty podstawowej działalności operacyjnej (w.56)</t>
  </si>
  <si>
    <t>Ogółem koszty rodzajowe (w.37+38+40+41+42+45+51)</t>
  </si>
  <si>
    <t>Ogółem koszty własne działalności operacyjnej (w.54+55) i (w.59+64+65)</t>
  </si>
  <si>
    <t>Pozostałe koszty (w.67+68)</t>
  </si>
  <si>
    <t>Pozostałe koszty operacyjne (w.69+70)</t>
  </si>
  <si>
    <t>C. Zysk (strata) na działalnosci operacyjnej (w.01-35)</t>
  </si>
  <si>
    <t>F. Zysk (strata) na działalności (w.72+73-75)</t>
  </si>
  <si>
    <t>G. Wynik zdarzeń nadzwyczajnych (w.79-80)</t>
  </si>
  <si>
    <t>H. Zysk (strata) brutto (w.77+78)</t>
  </si>
  <si>
    <t>K. Zysk (strata) netto (w.81-82-83)</t>
  </si>
  <si>
    <t>środki na realizację projektów finansowanych przez NCBiR</t>
  </si>
  <si>
    <t>środki na realizację projektów finansowanych przez NCN</t>
  </si>
  <si>
    <t>WYSZCZEGÓLNIENIE</t>
  </si>
  <si>
    <t>Wykonanie  2013 r.</t>
  </si>
  <si>
    <t>Plan na         2014 r.</t>
  </si>
  <si>
    <t>odchylenie         [3-2]</t>
  </si>
  <si>
    <t>Fundusz pomocy materialnej dla studentów i doktorantów</t>
  </si>
  <si>
    <t>stan funduszu na początek roku</t>
  </si>
  <si>
    <t>z dotacji budżetu państwa</t>
  </si>
  <si>
    <t>zwiększenia ogółem (04+05+06+07)</t>
  </si>
  <si>
    <t>dotacja z budżetu państwa</t>
  </si>
  <si>
    <t>w tym przezna - czona na</t>
  </si>
  <si>
    <t>pomoc materialną dla doktorantów</t>
  </si>
  <si>
    <t>opłaty za korzystanie z domów studenckich</t>
  </si>
  <si>
    <t>opłaty za korzystanie ze stołówek studenckich</t>
  </si>
  <si>
    <t>inne przychody</t>
  </si>
  <si>
    <t>zmniejszenia ogółem</t>
  </si>
  <si>
    <t>dla studentów (11+12+13+14+15+16+17+18+19)</t>
  </si>
  <si>
    <t xml:space="preserve">stypendia socjalne </t>
  </si>
  <si>
    <t>stypendia socjalne dla osób niepełnosprawnych</t>
  </si>
  <si>
    <t>stypendia rektora dla najlepszych studentów</t>
  </si>
  <si>
    <t>stypendium ministra za osiągnięcia w nauce</t>
  </si>
  <si>
    <t>stypendium ministra za wybitne osiągnięcia sportowe</t>
  </si>
  <si>
    <t>zapomogi</t>
  </si>
  <si>
    <t>dla doktorantów (21+22+23+24+25+26+27+28)</t>
  </si>
  <si>
    <t>stypendia socjalne</t>
  </si>
  <si>
    <t>stypendium dla najlepszych doktorantów</t>
  </si>
  <si>
    <t>stypendium specjalne dla osób niepełnosprawnych</t>
  </si>
  <si>
    <t>stypendium ministra za wybitne osiągnięcia</t>
  </si>
  <si>
    <t>koszty utrzymania domów  i stołówek studenckich</t>
  </si>
  <si>
    <t xml:space="preserve">wynagrodzenia </t>
  </si>
  <si>
    <t>składki na ubezpieczenia społeczne i fundusz pracy</t>
  </si>
  <si>
    <t xml:space="preserve">remonty i modernizacja </t>
  </si>
  <si>
    <t>koszty realizacji zadań związanych z przyznawaniem i wypłacaniem stypendiów 
i zapomóg dla studentów i doktorantów</t>
  </si>
  <si>
    <r>
      <t>Stan funduszu na koniec okresu sprawozdawczego</t>
    </r>
    <r>
      <rPr>
        <sz val="9"/>
        <rFont val="Arial"/>
        <family val="2"/>
        <charset val="238"/>
      </rPr>
      <t xml:space="preserve"> (01+02-09)</t>
    </r>
  </si>
  <si>
    <t>Wykonanie 2013</t>
  </si>
  <si>
    <t xml:space="preserve">Plan na 2014 r. </t>
  </si>
  <si>
    <t>odchylenie 
[3-2]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</si>
  <si>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</si>
  <si>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</si>
  <si>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</si>
  <si>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</si>
  <si>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</si>
  <si>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</si>
  <si>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r>
      <t>stan funduszu na koniec okresu sprawozdawczego</t>
    </r>
    <r>
      <rPr>
        <sz val="9"/>
        <rFont val="Arial"/>
        <family val="2"/>
        <charset val="238"/>
      </rPr>
      <t xml:space="preserve"> (31+32-36)</t>
    </r>
  </si>
  <si>
    <t>Zakładowy fundusz świadczeń socjalnych</t>
  </si>
  <si>
    <r>
      <t>stan funduszu na koniec okresu sprawozdawczego</t>
    </r>
    <r>
      <rPr>
        <sz val="9"/>
        <rFont val="Arial"/>
        <family val="2"/>
        <charset val="238"/>
      </rPr>
      <t xml:space="preserve"> (40+41-42)</t>
    </r>
  </si>
  <si>
    <t>Własny fundusz stypendialny</t>
  </si>
  <si>
    <t>odpis w ciężar kosztów działalności dydaktycznej</t>
  </si>
  <si>
    <r>
      <t>stan funduszu na koniec okresu sprawozdawczego</t>
    </r>
    <r>
      <rPr>
        <sz val="9"/>
        <rFont val="Arial"/>
        <family val="2"/>
        <charset val="238"/>
      </rPr>
      <t xml:space="preserve"> (44+45-47)</t>
    </r>
  </si>
  <si>
    <t>Fundusz wdrożeniowy</t>
  </si>
  <si>
    <t>zwiększenie ogółem</t>
  </si>
  <si>
    <t>zmniejszenie ogółem</t>
  </si>
  <si>
    <r>
      <t>stan funduszu na koniec okresu sprawozdawczego</t>
    </r>
    <r>
      <rPr>
        <sz val="9"/>
        <rFont val="Arial"/>
        <family val="2"/>
        <charset val="238"/>
      </rPr>
      <t xml:space="preserve"> (49+50-51)</t>
    </r>
  </si>
  <si>
    <t xml:space="preserve">Dział IV.Zatrudnienie i wynagrodzenia w grupach stanowisk </t>
  </si>
  <si>
    <t>Wyszczególnienie</t>
  </si>
  <si>
    <t>Zatrudnienie</t>
  </si>
  <si>
    <t>Wynagrodzenia wynikające ze stosunku pracy 
(4+6)</t>
  </si>
  <si>
    <t>dodatkowe wynagrodzenie roczne</t>
  </si>
  <si>
    <t>nagrody rektora</t>
  </si>
  <si>
    <t>Wykonanie za 2013 rok</t>
  </si>
  <si>
    <t xml:space="preserve"> Razem </t>
  </si>
  <si>
    <t>Nauczyciele akademiccy</t>
  </si>
  <si>
    <t>z tego 
w grupach stanowisk</t>
  </si>
  <si>
    <t>profesorów</t>
  </si>
  <si>
    <t>docentów, adiunktów, starszych wykładowców</t>
  </si>
  <si>
    <t>asystentów, wykładowców, lektorów i instruktorów</t>
  </si>
  <si>
    <t>Pracownicy niebędący nauczycielami akademickimi</t>
  </si>
  <si>
    <t>w tym w ramach działalności dydaktycznej</t>
  </si>
  <si>
    <t>w tym wynagrodzenia sfinansowane ze środków przeznaczonych przez senat uczelni publicznej na zwiększenie wynagrodzeń na podstawie art. 151 ust. 8 ustawy</t>
  </si>
  <si>
    <t>Plan na 2014 rok</t>
  </si>
  <si>
    <t>Odchylenie</t>
  </si>
  <si>
    <t>Należy podać:</t>
  </si>
  <si>
    <t xml:space="preserve">- przeciętne zatrudnienie w przeliczeniu na pełne etaty, z jednym znakiem po przecinku, </t>
  </si>
  <si>
    <t>Dział V. Informacje rzeczowe i uzupełniające</t>
  </si>
  <si>
    <t>Jednostka miary</t>
  </si>
  <si>
    <t>Odchylenie
[3-2]</t>
  </si>
  <si>
    <t>Liczba studentów ogółem (02+04)</t>
  </si>
  <si>
    <t>osoby</t>
  </si>
  <si>
    <t>studiów stacjonarnych</t>
  </si>
  <si>
    <t>w tym nowo przyjętych</t>
  </si>
  <si>
    <t>studiów niestacjonarnych</t>
  </si>
  <si>
    <t>Liczba studentów otrzymujących stypendia z funduszu pomocy materialnej dla studentów i doktorantów</t>
  </si>
  <si>
    <t>Liczba doktorantów otrzymujących stypendia z funduszu pomocy materialnej dla studentów i doktorantów</t>
  </si>
  <si>
    <t>Liczba miejsc w domach studenckich</t>
  </si>
  <si>
    <t>miejsca</t>
  </si>
  <si>
    <t>Liczba uczestników studiów doktoranckich ogółem</t>
  </si>
  <si>
    <t>w tym uczestników stacjonarnych studiów doktoranckich</t>
  </si>
  <si>
    <t>Liczba uczestników studiów doktoranckich pobierających stypendium doktoranckie</t>
  </si>
  <si>
    <t xml:space="preserve">Kwota stypendiów doktoranckich 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</si>
  <si>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</si>
  <si>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</si>
  <si>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</si>
  <si>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w tym nakłady na urządzenia techniczne i maszyny, środki transportu i inne środki trwałe</t>
  </si>
  <si>
    <t xml:space="preserve">Bezzwrotne środki z pomocy zagranicznej na sfinansowanie lub dofinansowanie kosztów realizacji inwestycji i zakupów inwestycyjnych </t>
  </si>
  <si>
    <t>w tym z Unii Europejskiej</t>
  </si>
  <si>
    <t>Plan inwestycyjny na 2014 ROK</t>
  </si>
  <si>
    <t xml:space="preserve">I. Plan nakładów finansowych na rzeczowe aktywa trwałe </t>
  </si>
  <si>
    <t>Lp.</t>
  </si>
  <si>
    <t>Rodzaj wydatku inwestycyjnego</t>
  </si>
  <si>
    <t>ŹRÓDŁO FINANSOWANIA</t>
  </si>
  <si>
    <t>Ogółem nakłady</t>
  </si>
  <si>
    <t>Środki własne</t>
  </si>
  <si>
    <t>Dotacje MNiSW</t>
  </si>
  <si>
    <t>Dotacje 
MZ</t>
  </si>
  <si>
    <t>Fundusze strukturalne</t>
  </si>
  <si>
    <t>Środki Samorządu Woj.Kujawsko-Pomorskiego</t>
  </si>
  <si>
    <t>Programy międzynaro- dowe</t>
  </si>
  <si>
    <t>Dochody własne DS.</t>
  </si>
  <si>
    <t>Inne środki</t>
  </si>
  <si>
    <t>Wieloletni Program Medyczny Rozbudowy i Przebudowy Szpitala Uniwersyteckiego w Bydgoszczy</t>
  </si>
  <si>
    <t xml:space="preserve">Budynek dyd. ul. Łukasiewicza 1 -  prace w ramach projektu "Termomodernizacja obiektów CM UMK poprawą efektywności wykorzystania energii" </t>
  </si>
  <si>
    <t xml:space="preserve">Budynek dyd. ul. Łukasiewicza 1 - adaptacja części budynku dla potrzeb Collegium Medicum </t>
  </si>
  <si>
    <t>Szpital Uniwersytecki nr 2 im. J. Biziela w Bydgoszczy - prace w ramach projektu "Termomodernizacja obiektów CM UMK poprawą efektywności wykorzystania energii"</t>
  </si>
  <si>
    <t xml:space="preserve">Obiekty CM objęte projektem "Termomodernizacja obiektów CM UMK poprawą efektywności wykorzystania energii" - nadzór eksperta ds. efektywności energetycznej </t>
  </si>
  <si>
    <t xml:space="preserve">Budynek dyd. ul. Karłowicza 24 - adaptacja pomieszczeń po Katedrze Anatomii Prawidłowej, przebudowa części budynku dla potrzeb badań naukowych </t>
  </si>
  <si>
    <r>
      <t xml:space="preserve">Budynek dyd. ul. Sandomierska 16 - wykonanie zjazdu na teren posesji 
</t>
    </r>
    <r>
      <rPr>
        <b/>
        <i/>
        <sz val="8"/>
        <color indexed="12"/>
        <rFont val="Arial"/>
        <family val="2"/>
        <charset val="238"/>
      </rPr>
      <t/>
    </r>
  </si>
  <si>
    <t>Dostawa i montaż stojaków rowerowych na terenie kompleksu budynków CM przy ul. Jagiellońskiej 13-15</t>
  </si>
  <si>
    <t xml:space="preserve">Dom Studencki nr 3 ul. Powstańców Wlkp. - realizacja budynku łącznie z oddaniem do użytkowania </t>
  </si>
  <si>
    <t xml:space="preserve">Budynek dyd. ul. Dworcowa 63 - adaptacja budynku zabytkowego - Program Funkcjonalno- Użytkowy </t>
  </si>
  <si>
    <t>Hotel Asystencki nr 1 ul. Powstańców Wlkp.  - projekt i wykonanie wiaty śmietnikowej</t>
  </si>
  <si>
    <t xml:space="preserve">Teren posesji ul. M. Curie- Skłodowskiej - Ogród roślin leczniczych i kosmetycznych </t>
  </si>
  <si>
    <t>Hala sportowa ul. Powstańców Wlkp. - Dokumentacja projektowa</t>
  </si>
  <si>
    <t>Dom Studencki nr2 - wykonanie zadaszenia wejścia głównego</t>
  </si>
  <si>
    <t>Budynek dydaktyczny ul. Kurpińskiego 5 - wykonanie przyłącza wody do budynku</t>
  </si>
  <si>
    <t>Pozostałe zadania niebudowlane</t>
  </si>
  <si>
    <t>Zakupy środków trwałych dla Hoteli Asystenckich CM i Domów Studenckich CM, z tego:</t>
  </si>
  <si>
    <t>Zakup środków trwałych do dział. Dydaktycznej</t>
  </si>
  <si>
    <t>z tego:</t>
  </si>
  <si>
    <t>ze środków  pozostających w gestii Wydziału Lekarskiego</t>
  </si>
  <si>
    <t>ze środków  pozostających w gestii Wydziału Farmaceutycznego</t>
  </si>
  <si>
    <t>ze środków  pozostających w gestii Wydziału Nauk o Zdrowiu</t>
  </si>
  <si>
    <t>ze środków  pozostających w gestii Z-cy Kanclerza</t>
  </si>
  <si>
    <r>
      <t>ze środków  pozostających w gestii Prorektora - rezerwa</t>
    </r>
    <r>
      <rPr>
        <i/>
        <sz val="11"/>
        <rFont val="Arial"/>
        <family val="2"/>
        <charset val="238"/>
      </rPr>
      <t>*</t>
    </r>
  </si>
  <si>
    <t>ze środków  pozostających w gestii Prorektora - BM (w tym zbiory biblioteczne)</t>
  </si>
  <si>
    <t>RAZEM</t>
  </si>
  <si>
    <t>w tym: nakłady na urządzenia techniczne i maszyny, środki transportu i inne środki trwałe</t>
  </si>
  <si>
    <t>część bydgoska</t>
  </si>
  <si>
    <t>Dział II. Fundusz pomocy materialnej dla studentów i doktorantów</t>
  </si>
  <si>
    <t>Dział III. Inne fundusze</t>
  </si>
  <si>
    <r>
      <t xml:space="preserve">- wynagrodzenia w </t>
    </r>
    <r>
      <rPr>
        <b/>
        <sz val="9"/>
        <rFont val="Arial"/>
        <family val="2"/>
        <charset val="238"/>
      </rPr>
      <t>tysiącach złotych,</t>
    </r>
    <r>
      <rPr>
        <sz val="9"/>
        <rFont val="Arial"/>
        <family val="2"/>
        <charset val="238"/>
      </rPr>
      <t xml:space="preserve"> z jednym znakiem po przecinku,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</si>
</sst>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00"/>
    <numFmt numFmtId="166" formatCode="0.0000"/>
    <numFmt numFmtId="167" formatCode="0.000"/>
  </numFmts>
  <fonts count="25">
    <font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i/>
      <sz val="10"/>
      <color indexed="57"/>
      <name val="Arial"/>
      <family val="2"/>
      <charset val="238"/>
    </font>
    <font>
      <i/>
      <sz val="8"/>
      <color indexed="57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9"/>
      <color indexed="9"/>
      <name val="Arial"/>
      <family val="2"/>
      <charset val="238"/>
    </font>
    <font>
      <u/>
      <sz val="9"/>
      <name val="Arial"/>
      <family val="2"/>
      <charset val="238"/>
    </font>
    <font>
      <b/>
      <i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8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5" fontId="2" fillId="0" borderId="0" xfId="0" applyNumberFormat="1" applyFont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3" borderId="13" xfId="0" applyNumberFormat="1" applyFont="1" applyFill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Border="1" applyAlignment="1" applyProtection="1">
      <alignment vertical="center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 applyProtection="1">
      <alignment horizontal="right" vertical="center" wrapText="1"/>
    </xf>
    <xf numFmtId="164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4" fontId="6" fillId="4" borderId="1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Alignment="1">
      <alignment vertical="center"/>
    </xf>
    <xf numFmtId="0" fontId="7" fillId="0" borderId="1" xfId="0" applyFont="1" applyFill="1" applyBorder="1" applyAlignment="1">
      <alignment vertical="center"/>
    </xf>
    <xf numFmtId="164" fontId="11" fillId="7" borderId="1" xfId="2" applyNumberFormat="1" applyFont="1" applyFill="1" applyBorder="1" applyAlignment="1">
      <alignment horizontal="center" vertical="center" wrapText="1"/>
    </xf>
    <xf numFmtId="0" fontId="10" fillId="7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right" vertical="center" wrapText="1"/>
    </xf>
    <xf numFmtId="0" fontId="8" fillId="0" borderId="0" xfId="2" applyFont="1" applyAlignment="1">
      <alignment vertical="center"/>
    </xf>
    <xf numFmtId="164" fontId="10" fillId="7" borderId="1" xfId="2" applyNumberFormat="1" applyFont="1" applyFill="1" applyBorder="1" applyAlignment="1">
      <alignment horizontal="right" vertical="center" wrapText="1"/>
    </xf>
    <xf numFmtId="0" fontId="10" fillId="7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vertical="center" wrapText="1"/>
    </xf>
    <xf numFmtId="0" fontId="10" fillId="7" borderId="1" xfId="2" applyFont="1" applyFill="1" applyBorder="1" applyAlignment="1">
      <alignment vertical="center" wrapText="1"/>
    </xf>
    <xf numFmtId="0" fontId="8" fillId="7" borderId="0" xfId="2" applyFont="1" applyFill="1" applyAlignment="1">
      <alignment vertical="center"/>
    </xf>
    <xf numFmtId="0" fontId="10" fillId="0" borderId="1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Fill="1" applyAlignment="1">
      <alignment vertical="center"/>
    </xf>
    <xf numFmtId="0" fontId="10" fillId="0" borderId="1" xfId="2" applyFont="1" applyBorder="1" applyAlignment="1">
      <alignment vertical="center" wrapText="1"/>
    </xf>
    <xf numFmtId="164" fontId="10" fillId="0" borderId="1" xfId="2" applyNumberFormat="1" applyFont="1" applyBorder="1" applyAlignment="1">
      <alignment horizontal="right" vertical="center" wrapText="1"/>
    </xf>
    <xf numFmtId="0" fontId="11" fillId="0" borderId="1" xfId="2" applyFont="1" applyBorder="1" applyAlignment="1">
      <alignment vertical="center" wrapText="1"/>
    </xf>
    <xf numFmtId="164" fontId="15" fillId="0" borderId="1" xfId="2" applyNumberFormat="1" applyFont="1" applyBorder="1" applyAlignment="1">
      <alignment horizontal="right" vertical="center" wrapText="1"/>
    </xf>
    <xf numFmtId="164" fontId="16" fillId="0" borderId="1" xfId="2" applyNumberFormat="1" applyFont="1" applyBorder="1" applyAlignment="1">
      <alignment horizontal="right" vertical="center" wrapText="1"/>
    </xf>
    <xf numFmtId="164" fontId="11" fillId="0" borderId="1" xfId="2" applyNumberFormat="1" applyFont="1" applyBorder="1" applyAlignment="1">
      <alignment horizontal="right" vertical="center" wrapText="1"/>
    </xf>
    <xf numFmtId="0" fontId="15" fillId="0" borderId="1" xfId="2" applyFont="1" applyBorder="1" applyAlignment="1">
      <alignment vertical="center" wrapText="1"/>
    </xf>
    <xf numFmtId="164" fontId="15" fillId="0" borderId="1" xfId="2" applyNumberFormat="1" applyFont="1" applyFill="1" applyBorder="1" applyAlignment="1">
      <alignment horizontal="right" vertical="center" wrapText="1"/>
    </xf>
    <xf numFmtId="164" fontId="18" fillId="0" borderId="1" xfId="2" applyNumberFormat="1" applyFont="1" applyBorder="1" applyAlignment="1">
      <alignment horizontal="right" vertical="center" wrapText="1"/>
    </xf>
    <xf numFmtId="0" fontId="20" fillId="0" borderId="1" xfId="2" applyFont="1" applyBorder="1" applyAlignment="1">
      <alignment vertical="center" wrapText="1"/>
    </xf>
    <xf numFmtId="164" fontId="20" fillId="0" borderId="1" xfId="2" applyNumberFormat="1" applyFont="1" applyFill="1" applyBorder="1" applyAlignment="1">
      <alignment horizontal="right" vertical="center" wrapText="1"/>
    </xf>
    <xf numFmtId="0" fontId="19" fillId="0" borderId="0" xfId="2" applyFont="1" applyAlignment="1">
      <alignment horizontal="center" vertical="center"/>
    </xf>
    <xf numFmtId="0" fontId="21" fillId="0" borderId="0" xfId="2" applyFont="1" applyAlignment="1">
      <alignment vertical="center" wrapText="1"/>
    </xf>
    <xf numFmtId="164" fontId="21" fillId="0" borderId="0" xfId="2" applyNumberFormat="1" applyFont="1" applyAlignment="1">
      <alignment vertical="center" wrapText="1"/>
    </xf>
    <xf numFmtId="4" fontId="21" fillId="0" borderId="0" xfId="2" applyNumberFormat="1" applyFont="1" applyAlignment="1">
      <alignment vertical="center"/>
    </xf>
    <xf numFmtId="0" fontId="2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7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center" vertical="center" wrapText="1"/>
    </xf>
    <xf numFmtId="0" fontId="7" fillId="0" borderId="0" xfId="1" applyFont="1" applyAlignment="1" applyProtection="1">
      <alignment wrapText="1"/>
    </xf>
    <xf numFmtId="0" fontId="7" fillId="0" borderId="0" xfId="1" applyFont="1" applyAlignment="1" applyProtection="1">
      <alignment horizontal="center"/>
    </xf>
    <xf numFmtId="0" fontId="7" fillId="0" borderId="0" xfId="1" applyFont="1" applyProtection="1"/>
    <xf numFmtId="0" fontId="7" fillId="0" borderId="0" xfId="1" applyFont="1" applyProtection="1">
      <protection locked="0"/>
    </xf>
    <xf numFmtId="0" fontId="7" fillId="0" borderId="0" xfId="1" applyFont="1"/>
    <xf numFmtId="0" fontId="7" fillId="0" borderId="0" xfId="1" applyFont="1" applyAlignment="1" applyProtection="1"/>
    <xf numFmtId="0" fontId="7" fillId="0" borderId="0" xfId="1" applyFont="1" applyAlignment="1" applyProtection="1">
      <protection locked="0"/>
    </xf>
    <xf numFmtId="0" fontId="7" fillId="0" borderId="0" xfId="1" applyFont="1" applyAlignment="1"/>
    <xf numFmtId="3" fontId="6" fillId="0" borderId="54" xfId="1" applyNumberFormat="1" applyFont="1" applyFill="1" applyBorder="1" applyAlignment="1" applyProtection="1">
      <alignment horizontal="right" vertical="center" wrapText="1"/>
    </xf>
    <xf numFmtId="3" fontId="7" fillId="0" borderId="54" xfId="1" applyNumberFormat="1" applyFont="1" applyBorder="1" applyAlignment="1" applyProtection="1">
      <alignment vertical="center"/>
      <protection locked="0"/>
    </xf>
    <xf numFmtId="3" fontId="7" fillId="0" borderId="59" xfId="1" applyNumberFormat="1" applyFont="1" applyBorder="1" applyAlignment="1" applyProtection="1">
      <alignment vertical="center"/>
      <protection locked="0"/>
    </xf>
    <xf numFmtId="164" fontId="7" fillId="0" borderId="54" xfId="1" applyNumberFormat="1" applyFont="1" applyBorder="1" applyAlignment="1" applyProtection="1">
      <alignment vertical="center"/>
      <protection locked="0"/>
    </xf>
    <xf numFmtId="0" fontId="22" fillId="0" borderId="0" xfId="1" applyFont="1" applyFill="1" applyProtection="1">
      <protection locked="0"/>
    </xf>
    <xf numFmtId="164" fontId="7" fillId="0" borderId="44" xfId="1" applyNumberFormat="1" applyFont="1" applyBorder="1" applyAlignment="1" applyProtection="1">
      <alignment vertical="center"/>
      <protection locked="0"/>
    </xf>
    <xf numFmtId="164" fontId="7" fillId="0" borderId="62" xfId="1" applyNumberFormat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wrapText="1"/>
      <protection locked="0"/>
    </xf>
    <xf numFmtId="0" fontId="7" fillId="0" borderId="0" xfId="1" applyFont="1" applyBorder="1" applyAlignment="1" applyProtection="1">
      <protection locked="0"/>
    </xf>
    <xf numFmtId="0" fontId="7" fillId="0" borderId="0" xfId="1" applyFont="1" applyFill="1"/>
    <xf numFmtId="0" fontId="7" fillId="6" borderId="0" xfId="1" applyFont="1" applyFill="1"/>
    <xf numFmtId="164" fontId="6" fillId="0" borderId="45" xfId="1" applyNumberFormat="1" applyFont="1" applyFill="1" applyBorder="1" applyAlignment="1" applyProtection="1">
      <alignment horizontal="right" vertical="center"/>
    </xf>
    <xf numFmtId="164" fontId="6" fillId="0" borderId="45" xfId="1" applyNumberFormat="1" applyFont="1" applyFill="1" applyBorder="1" applyAlignment="1" applyProtection="1">
      <alignment horizontal="right" vertical="center" wrapText="1"/>
    </xf>
    <xf numFmtId="164" fontId="6" fillId="0" borderId="54" xfId="1" applyNumberFormat="1" applyFont="1" applyFill="1" applyBorder="1" applyAlignment="1" applyProtection="1">
      <alignment horizontal="right" vertical="center" wrapText="1"/>
    </xf>
    <xf numFmtId="164" fontId="7" fillId="0" borderId="45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45" xfId="1" applyNumberFormat="1" applyFont="1" applyFill="1" applyBorder="1" applyAlignment="1" applyProtection="1">
      <alignment horizontal="right" vertical="center" wrapText="1"/>
    </xf>
    <xf numFmtId="164" fontId="7" fillId="0" borderId="55" xfId="1" applyNumberFormat="1" applyFont="1" applyFill="1" applyBorder="1" applyAlignment="1" applyProtection="1">
      <alignment horizontal="right" vertical="center" wrapText="1"/>
    </xf>
    <xf numFmtId="164" fontId="7" fillId="0" borderId="54" xfId="1" applyNumberFormat="1" applyFont="1" applyFill="1" applyBorder="1" applyAlignment="1" applyProtection="1">
      <alignment horizontal="right" vertical="center" wrapText="1"/>
      <protection locked="0"/>
    </xf>
    <xf numFmtId="164" fontId="6" fillId="0" borderId="45" xfId="1" applyNumberFormat="1" applyFont="1" applyFill="1" applyBorder="1" applyAlignment="1" applyProtection="1">
      <alignment horizontal="right" vertical="center" wrapText="1"/>
      <protection locked="0"/>
    </xf>
    <xf numFmtId="164" fontId="6" fillId="0" borderId="54" xfId="1" applyNumberFormat="1" applyFont="1" applyFill="1" applyBorder="1" applyAlignment="1" applyProtection="1">
      <alignment horizontal="right" vertical="center" wrapText="1"/>
      <protection locked="0"/>
    </xf>
    <xf numFmtId="164" fontId="6" fillId="0" borderId="45" xfId="1" applyNumberFormat="1" applyFont="1" applyFill="1" applyBorder="1" applyAlignment="1" applyProtection="1">
      <alignment horizontal="right" vertical="center"/>
      <protection locked="0"/>
    </xf>
    <xf numFmtId="164" fontId="7" fillId="0" borderId="0" xfId="1" applyNumberFormat="1" applyFont="1" applyFill="1" applyBorder="1" applyAlignment="1" applyProtection="1">
      <alignment horizontal="right" vertical="center" wrapText="1"/>
    </xf>
    <xf numFmtId="16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1" applyFont="1" applyProtection="1"/>
    <xf numFmtId="0" fontId="7" fillId="0" borderId="0" xfId="1" quotePrefix="1" applyFont="1" applyProtection="1"/>
    <xf numFmtId="0" fontId="15" fillId="0" borderId="1" xfId="2" applyFont="1" applyBorder="1" applyAlignment="1">
      <alignment horizontal="left" vertical="center" wrapText="1"/>
    </xf>
    <xf numFmtId="0" fontId="9" fillId="0" borderId="0" xfId="2" applyFont="1" applyAlignment="1">
      <alignment vertical="center" wrapText="1"/>
    </xf>
    <xf numFmtId="0" fontId="24" fillId="0" borderId="0" xfId="2" applyFont="1" applyAlignment="1">
      <alignment horizontal="center" vertical="center" wrapText="1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left" wrapText="1"/>
    </xf>
    <xf numFmtId="0" fontId="6" fillId="0" borderId="0" xfId="1" applyFont="1" applyAlignment="1" applyProtection="1">
      <alignment horizontal="left" vertical="center" wrapText="1"/>
    </xf>
    <xf numFmtId="0" fontId="7" fillId="0" borderId="56" xfId="1" applyFont="1" applyBorder="1" applyAlignment="1" applyProtection="1">
      <alignment horizontal="center" vertical="center" wrapText="1"/>
    </xf>
    <xf numFmtId="0" fontId="7" fillId="0" borderId="57" xfId="1" applyFont="1" applyBorder="1" applyAlignment="1" applyProtection="1">
      <alignment horizontal="center" vertical="center" wrapText="1"/>
    </xf>
    <xf numFmtId="0" fontId="7" fillId="0" borderId="58" xfId="1" applyFont="1" applyBorder="1" applyAlignment="1" applyProtection="1">
      <alignment horizontal="center" vertical="center" wrapText="1"/>
    </xf>
    <xf numFmtId="0" fontId="7" fillId="0" borderId="45" xfId="1" applyFont="1" applyBorder="1" applyAlignment="1" applyProtection="1">
      <alignment horizontal="center" vertical="top" wrapText="1"/>
    </xf>
    <xf numFmtId="0" fontId="7" fillId="0" borderId="54" xfId="1" applyFont="1" applyBorder="1" applyAlignment="1" applyProtection="1">
      <alignment horizontal="center" vertical="top" wrapText="1"/>
    </xf>
    <xf numFmtId="0" fontId="7" fillId="0" borderId="45" xfId="1" applyFont="1" applyBorder="1" applyAlignment="1" applyProtection="1">
      <alignment horizontal="center" vertical="center" wrapText="1"/>
    </xf>
    <xf numFmtId="0" fontId="7" fillId="0" borderId="51" xfId="1" applyFont="1" applyBorder="1" applyAlignment="1" applyProtection="1">
      <alignment horizontal="center" vertical="center" wrapText="1"/>
    </xf>
    <xf numFmtId="0" fontId="7" fillId="0" borderId="61" xfId="1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wrapText="1"/>
      <protection locked="0"/>
    </xf>
    <xf numFmtId="0" fontId="7" fillId="0" borderId="0" xfId="1" applyFont="1" applyBorder="1" applyAlignment="1" applyProtection="1">
      <alignment horizontal="left"/>
      <protection locked="0"/>
    </xf>
    <xf numFmtId="0" fontId="7" fillId="0" borderId="0" xfId="1" applyFont="1" applyAlignment="1" applyProtection="1">
      <alignment horizontal="right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Alignment="1">
      <alignment horizontal="center" vertical="center" textRotation="180"/>
    </xf>
    <xf numFmtId="49" fontId="6" fillId="0" borderId="0" xfId="1" applyNumberFormat="1" applyFont="1" applyBorder="1" applyAlignment="1" applyProtection="1">
      <alignment horizontal="left"/>
      <protection locked="0"/>
    </xf>
    <xf numFmtId="0" fontId="7" fillId="0" borderId="0" xfId="1" applyFont="1" applyAlignment="1">
      <alignment horizontal="center" textRotation="180"/>
    </xf>
    <xf numFmtId="0" fontId="7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center" vertical="center" textRotation="180"/>
    </xf>
    <xf numFmtId="0" fontId="7" fillId="0" borderId="42" xfId="1" applyFont="1" applyBorder="1" applyAlignment="1" applyProtection="1">
      <alignment horizontal="center" vertical="center" wrapText="1"/>
    </xf>
    <xf numFmtId="0" fontId="7" fillId="0" borderId="50" xfId="1" applyFont="1" applyBorder="1" applyAlignment="1" applyProtection="1">
      <alignment horizontal="center" vertical="center"/>
    </xf>
    <xf numFmtId="0" fontId="7" fillId="0" borderId="50" xfId="1" applyFont="1" applyBorder="1" applyAlignment="1" applyProtection="1">
      <alignment horizontal="center" vertical="center" wrapText="1"/>
    </xf>
    <xf numFmtId="0" fontId="7" fillId="0" borderId="44" xfId="1" applyFont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>
      <alignment horizontal="center" vertical="center" textRotation="180"/>
    </xf>
    <xf numFmtId="0" fontId="7" fillId="0" borderId="45" xfId="1" quotePrefix="1" applyFont="1" applyBorder="1" applyAlignment="1" applyProtection="1">
      <alignment horizontal="center" vertical="center" wrapText="1"/>
    </xf>
    <xf numFmtId="164" fontId="7" fillId="0" borderId="0" xfId="1" applyNumberFormat="1" applyFont="1" applyBorder="1" applyAlignment="1" applyProtection="1">
      <alignment horizontal="center" vertical="center"/>
      <protection locked="0"/>
    </xf>
    <xf numFmtId="166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45" xfId="1" applyFont="1" applyBorder="1" applyAlignment="1" applyProtection="1">
      <alignment horizontal="left" vertical="center" wrapText="1"/>
    </xf>
    <xf numFmtId="167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left" vertical="center" wrapText="1" indent="2"/>
    </xf>
    <xf numFmtId="0" fontId="7" fillId="0" borderId="0" xfId="1" quotePrefix="1" applyFont="1" applyBorder="1" applyAlignment="1" applyProtection="1">
      <alignment horizontal="center" vertical="center" wrapText="1"/>
    </xf>
    <xf numFmtId="0" fontId="7" fillId="0" borderId="42" xfId="1" applyFont="1" applyFill="1" applyBorder="1" applyAlignment="1" applyProtection="1">
      <alignment horizontal="center" vertical="center" wrapText="1"/>
    </xf>
    <xf numFmtId="0" fontId="7" fillId="0" borderId="45" xfId="1" applyFont="1" applyFill="1" applyBorder="1" applyAlignment="1" applyProtection="1">
      <alignment horizontal="center" vertical="center" wrapText="1"/>
    </xf>
    <xf numFmtId="0" fontId="7" fillId="0" borderId="50" xfId="1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0" borderId="6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7" fillId="0" borderId="53" xfId="1" applyFont="1" applyBorder="1" applyAlignment="1" applyProtection="1">
      <alignment horizontal="left" vertical="center" wrapText="1" indent="2"/>
    </xf>
    <xf numFmtId="0" fontId="7" fillId="0" borderId="45" xfId="1" applyFont="1" applyBorder="1" applyAlignment="1" applyProtection="1">
      <alignment horizontal="left" vertical="center" wrapText="1" indent="2"/>
    </xf>
    <xf numFmtId="0" fontId="7" fillId="0" borderId="47" xfId="1" applyFont="1" applyBorder="1" applyAlignment="1" applyProtection="1">
      <alignment horizontal="center" vertical="center" wrapText="1"/>
    </xf>
    <xf numFmtId="0" fontId="7" fillId="0" borderId="48" xfId="1" applyFont="1" applyBorder="1" applyAlignment="1" applyProtection="1">
      <alignment horizontal="center" vertical="center" wrapText="1"/>
    </xf>
    <xf numFmtId="0" fontId="7" fillId="0" borderId="49" xfId="1" applyFont="1" applyBorder="1" applyAlignment="1" applyProtection="1">
      <alignment horizontal="center" vertical="center" wrapText="1"/>
    </xf>
    <xf numFmtId="0" fontId="6" fillId="5" borderId="40" xfId="1" applyFont="1" applyFill="1" applyBorder="1" applyAlignment="1" applyProtection="1">
      <alignment horizontal="center" vertical="center" wrapText="1"/>
    </xf>
    <xf numFmtId="0" fontId="6" fillId="5" borderId="41" xfId="1" applyFont="1" applyFill="1" applyBorder="1" applyAlignment="1" applyProtection="1">
      <alignment horizontal="center" vertical="center" wrapText="1"/>
    </xf>
    <xf numFmtId="0" fontId="6" fillId="5" borderId="52" xfId="1" applyFont="1" applyFill="1" applyBorder="1" applyAlignment="1" applyProtection="1">
      <alignment horizontal="center" vertical="center" wrapText="1"/>
    </xf>
    <xf numFmtId="0" fontId="6" fillId="0" borderId="53" xfId="1" applyFont="1" applyBorder="1" applyAlignment="1" applyProtection="1">
      <alignment horizontal="left" vertical="center" wrapText="1"/>
    </xf>
    <xf numFmtId="0" fontId="6" fillId="0" borderId="45" xfId="1" applyFont="1" applyBorder="1" applyAlignment="1" applyProtection="1">
      <alignment horizontal="left" vertical="center" wrapText="1"/>
    </xf>
    <xf numFmtId="0" fontId="2" fillId="0" borderId="53" xfId="1" applyFont="1" applyBorder="1" applyAlignment="1">
      <alignment horizontal="center" vertical="center"/>
    </xf>
    <xf numFmtId="0" fontId="7" fillId="0" borderId="45" xfId="1" applyFont="1" applyBorder="1" applyAlignment="1" applyProtection="1">
      <alignment horizontal="left" vertical="center" wrapText="1" indent="1"/>
    </xf>
    <xf numFmtId="0" fontId="7" fillId="0" borderId="34" xfId="1" applyFont="1" applyBorder="1" applyAlignment="1" applyProtection="1">
      <alignment horizontal="center" vertical="center" wrapText="1"/>
    </xf>
    <xf numFmtId="0" fontId="7" fillId="0" borderId="35" xfId="1" applyFont="1" applyBorder="1" applyAlignment="1" applyProtection="1">
      <alignment horizontal="center" vertical="center" wrapText="1"/>
    </xf>
    <xf numFmtId="0" fontId="7" fillId="0" borderId="36" xfId="1" applyFont="1" applyBorder="1" applyAlignment="1" applyProtection="1">
      <alignment horizontal="center" vertical="center" wrapText="1"/>
    </xf>
    <xf numFmtId="0" fontId="7" fillId="0" borderId="40" xfId="1" applyFont="1" applyBorder="1" applyAlignment="1" applyProtection="1">
      <alignment horizontal="center" vertical="center" wrapText="1"/>
    </xf>
    <xf numFmtId="0" fontId="7" fillId="0" borderId="41" xfId="1" applyFont="1" applyBorder="1" applyAlignment="1" applyProtection="1">
      <alignment horizontal="center" vertical="center" wrapText="1"/>
    </xf>
    <xf numFmtId="0" fontId="7" fillId="0" borderId="42" xfId="1" applyFont="1" applyBorder="1" applyAlignment="1" applyProtection="1">
      <alignment horizontal="center" vertical="center" wrapText="1"/>
    </xf>
    <xf numFmtId="0" fontId="7" fillId="0" borderId="37" xfId="1" applyFont="1" applyFill="1" applyBorder="1" applyAlignment="1" applyProtection="1">
      <alignment horizontal="center" vertical="center" wrapText="1"/>
    </xf>
    <xf numFmtId="0" fontId="7" fillId="0" borderId="38" xfId="1" applyFont="1" applyFill="1" applyBorder="1" applyAlignment="1" applyProtection="1">
      <alignment horizontal="center" vertical="center" wrapText="1"/>
    </xf>
    <xf numFmtId="0" fontId="7" fillId="0" borderId="39" xfId="1" applyFont="1" applyFill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7" fillId="0" borderId="43" xfId="1" applyFont="1" applyBorder="1" applyAlignment="1" applyProtection="1">
      <alignment horizontal="center" vertical="center" wrapText="1"/>
    </xf>
    <xf numFmtId="0" fontId="7" fillId="0" borderId="44" xfId="1" applyFont="1" applyFill="1" applyBorder="1" applyAlignment="1" applyProtection="1">
      <alignment horizontal="center" vertical="center" wrapText="1"/>
    </xf>
    <xf numFmtId="0" fontId="7" fillId="0" borderId="46" xfId="1" applyFont="1" applyFill="1" applyBorder="1" applyAlignment="1" applyProtection="1">
      <alignment horizontal="center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center" wrapText="1"/>
      <protection locked="0"/>
    </xf>
    <xf numFmtId="0" fontId="7" fillId="0" borderId="0" xfId="1" applyFont="1" applyBorder="1" applyAlignment="1" applyProtection="1">
      <alignment horizontal="center"/>
      <protection locked="0"/>
    </xf>
    <xf numFmtId="0" fontId="7" fillId="0" borderId="53" xfId="1" applyFont="1" applyFill="1" applyBorder="1" applyAlignment="1" applyProtection="1">
      <alignment horizontal="left" vertical="center" wrapText="1"/>
    </xf>
    <xf numFmtId="0" fontId="7" fillId="0" borderId="53" xfId="1" applyFont="1" applyBorder="1" applyAlignment="1" applyProtection="1">
      <alignment horizontal="left" vertical="center" wrapText="1"/>
    </xf>
    <xf numFmtId="0" fontId="7" fillId="0" borderId="47" xfId="1" applyFont="1" applyBorder="1" applyAlignment="1" applyProtection="1">
      <alignment horizontal="left" vertical="center" wrapText="1" indent="2"/>
    </xf>
    <xf numFmtId="0" fontId="7" fillId="0" borderId="48" xfId="1" applyFont="1" applyBorder="1" applyAlignment="1" applyProtection="1">
      <alignment horizontal="left" vertical="center" wrapText="1" indent="2"/>
    </xf>
    <xf numFmtId="0" fontId="7" fillId="0" borderId="49" xfId="1" applyFont="1" applyBorder="1" applyAlignment="1" applyProtection="1">
      <alignment horizontal="left" vertical="center" wrapText="1" indent="2"/>
    </xf>
    <xf numFmtId="0" fontId="7" fillId="0" borderId="45" xfId="1" applyFont="1" applyBorder="1" applyAlignment="1" applyProtection="1">
      <alignment horizontal="left" vertical="center" wrapText="1"/>
    </xf>
    <xf numFmtId="0" fontId="7" fillId="0" borderId="60" xfId="1" applyFont="1" applyBorder="1" applyAlignment="1" applyProtection="1">
      <alignment horizontal="left" vertical="center" wrapText="1" indent="2"/>
    </xf>
    <xf numFmtId="0" fontId="7" fillId="0" borderId="61" xfId="1" applyFont="1" applyBorder="1" applyAlignment="1" applyProtection="1">
      <alignment horizontal="left" vertical="center" wrapText="1" indent="2"/>
    </xf>
    <xf numFmtId="0" fontId="7" fillId="0" borderId="40" xfId="1" applyFont="1" applyBorder="1" applyAlignment="1" applyProtection="1">
      <alignment horizontal="left" vertical="center" wrapText="1" indent="2"/>
    </xf>
    <xf numFmtId="0" fontId="7" fillId="0" borderId="41" xfId="1" applyFont="1" applyBorder="1" applyAlignment="1" applyProtection="1">
      <alignment horizontal="left" vertical="center" wrapText="1" indent="2"/>
    </xf>
    <xf numFmtId="0" fontId="7" fillId="0" borderId="42" xfId="1" applyFont="1" applyBorder="1" applyAlignment="1" applyProtection="1">
      <alignment horizontal="left" vertical="center" wrapText="1" indent="2"/>
    </xf>
    <xf numFmtId="0" fontId="6" fillId="0" borderId="0" xfId="1" applyFont="1" applyBorder="1" applyAlignment="1" applyProtection="1">
      <alignment horizontal="left" wrapText="1"/>
    </xf>
    <xf numFmtId="0" fontId="7" fillId="0" borderId="53" xfId="1" applyFont="1" applyBorder="1" applyAlignment="1" applyProtection="1">
      <alignment horizontal="center" vertical="top" wrapText="1"/>
    </xf>
    <xf numFmtId="0" fontId="7" fillId="0" borderId="43" xfId="1" applyFont="1" applyBorder="1" applyAlignment="1" applyProtection="1">
      <alignment horizontal="left" vertical="center" wrapText="1" indent="2"/>
    </xf>
    <xf numFmtId="0" fontId="10" fillId="0" borderId="1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left" vertical="center"/>
    </xf>
    <xf numFmtId="0" fontId="10" fillId="7" borderId="1" xfId="2" applyFont="1" applyFill="1" applyBorder="1" applyAlignment="1">
      <alignment horizontal="center" vertical="center" wrapText="1"/>
    </xf>
    <xf numFmtId="0" fontId="11" fillId="7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164" fontId="10" fillId="7" borderId="1" xfId="2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Normalny" xfId="0" builtinId="0"/>
    <cellStyle name="Normalny_Tabele i załączniki _plan 2012_CM._robocze" xfId="2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9"/>
  <sheetViews>
    <sheetView zoomScale="90" zoomScaleNormal="90" workbookViewId="0">
      <pane xSplit="4" ySplit="7" topLeftCell="E37" activePane="bottomRight" state="frozen"/>
      <selection pane="topRight" activeCell="E1" sqref="E1"/>
      <selection pane="bottomLeft" activeCell="A8" sqref="A8"/>
      <selection pane="bottomRight" activeCell="F72" sqref="F72"/>
    </sheetView>
  </sheetViews>
  <sheetFormatPr defaultRowHeight="12"/>
  <cols>
    <col min="1" max="1" width="6.625" style="2" customWidth="1"/>
    <col min="2" max="2" width="7.375" style="2" customWidth="1"/>
    <col min="3" max="3" width="47.625" style="2" customWidth="1"/>
    <col min="4" max="4" width="3.75" style="3" customWidth="1"/>
    <col min="5" max="7" width="11.125" style="2" customWidth="1"/>
    <col min="8" max="16384" width="9" style="2"/>
  </cols>
  <sheetData>
    <row r="2" spans="1:7" ht="24">
      <c r="E2" s="11"/>
      <c r="F2" s="11"/>
      <c r="G2" s="5" t="s">
        <v>312</v>
      </c>
    </row>
    <row r="3" spans="1:7" ht="12.75" thickBot="1">
      <c r="A3" s="1" t="s">
        <v>66</v>
      </c>
    </row>
    <row r="4" spans="1:7" ht="14.25" customHeight="1">
      <c r="A4" s="207" t="s">
        <v>0</v>
      </c>
      <c r="B4" s="208"/>
      <c r="C4" s="208"/>
      <c r="D4" s="209"/>
      <c r="E4" s="14" t="s">
        <v>1</v>
      </c>
      <c r="F4" s="14" t="s">
        <v>134</v>
      </c>
      <c r="G4" s="200" t="s">
        <v>3</v>
      </c>
    </row>
    <row r="5" spans="1:7">
      <c r="A5" s="210"/>
      <c r="B5" s="211"/>
      <c r="C5" s="211"/>
      <c r="D5" s="212"/>
      <c r="E5" s="202">
        <v>2013</v>
      </c>
      <c r="F5" s="202">
        <v>2014</v>
      </c>
      <c r="G5" s="201"/>
    </row>
    <row r="6" spans="1:7" ht="12" customHeight="1">
      <c r="A6" s="210"/>
      <c r="B6" s="211"/>
      <c r="C6" s="211"/>
      <c r="D6" s="212"/>
      <c r="E6" s="201"/>
      <c r="F6" s="201"/>
      <c r="G6" s="28" t="s">
        <v>4</v>
      </c>
    </row>
    <row r="7" spans="1:7" s="5" customFormat="1">
      <c r="A7" s="22">
        <v>1</v>
      </c>
      <c r="B7" s="4">
        <v>2</v>
      </c>
      <c r="C7" s="4">
        <v>3</v>
      </c>
      <c r="D7" s="23" t="s">
        <v>2</v>
      </c>
      <c r="E7" s="15">
        <v>5</v>
      </c>
      <c r="F7" s="15">
        <v>6</v>
      </c>
      <c r="G7" s="15">
        <v>7</v>
      </c>
    </row>
    <row r="8" spans="1:7" ht="17.25" customHeight="1">
      <c r="A8" s="203" t="s">
        <v>127</v>
      </c>
      <c r="B8" s="204"/>
      <c r="C8" s="204"/>
      <c r="D8" s="24" t="s">
        <v>43</v>
      </c>
      <c r="E8" s="16">
        <f>SUM(E9,E36)</f>
        <v>105647.59999999998</v>
      </c>
      <c r="F8" s="16">
        <f>SUM(F9,F36)</f>
        <v>115220.5</v>
      </c>
      <c r="G8" s="16">
        <f t="shared" ref="G8:G39" si="0">F8-E8</f>
        <v>9572.9000000000233</v>
      </c>
    </row>
    <row r="9" spans="1:7" ht="17.25" customHeight="1">
      <c r="A9" s="174" t="s">
        <v>128</v>
      </c>
      <c r="B9" s="175"/>
      <c r="C9" s="176"/>
      <c r="D9" s="24" t="s">
        <v>44</v>
      </c>
      <c r="E9" s="16">
        <f>SUM(E10,E19,E34,E35)</f>
        <v>101808.89999999998</v>
      </c>
      <c r="F9" s="16">
        <f>SUM(F10,F19,F34,F35)</f>
        <v>112963.7</v>
      </c>
      <c r="G9" s="16">
        <f t="shared" si="0"/>
        <v>11154.800000000017</v>
      </c>
    </row>
    <row r="10" spans="1:7" ht="17.25" customHeight="1">
      <c r="A10" s="174" t="s">
        <v>67</v>
      </c>
      <c r="B10" s="175"/>
      <c r="C10" s="176"/>
      <c r="D10" s="24" t="s">
        <v>45</v>
      </c>
      <c r="E10" s="16">
        <f>SUM(E11,E14,E15,E17)</f>
        <v>90196.39999999998</v>
      </c>
      <c r="F10" s="16">
        <f>SUM(F11,F14,F15,F17)</f>
        <v>99131.7</v>
      </c>
      <c r="G10" s="16">
        <f t="shared" si="0"/>
        <v>8935.3000000000175</v>
      </c>
    </row>
    <row r="11" spans="1:7" ht="17.25" customHeight="1">
      <c r="A11" s="188" t="s">
        <v>10</v>
      </c>
      <c r="B11" s="168" t="s">
        <v>5</v>
      </c>
      <c r="C11" s="164"/>
      <c r="D11" s="25" t="s">
        <v>46</v>
      </c>
      <c r="E11" s="17">
        <v>70412.899999999994</v>
      </c>
      <c r="F11" s="17">
        <v>78552</v>
      </c>
      <c r="G11" s="17">
        <f t="shared" si="0"/>
        <v>8139.1000000000058</v>
      </c>
    </row>
    <row r="12" spans="1:7" ht="40.5" customHeight="1">
      <c r="A12" s="189"/>
      <c r="B12" s="205" t="s">
        <v>48</v>
      </c>
      <c r="C12" s="6" t="s">
        <v>133</v>
      </c>
      <c r="D12" s="25" t="s">
        <v>47</v>
      </c>
      <c r="E12" s="17">
        <v>67105.100000000006</v>
      </c>
      <c r="F12" s="17">
        <v>73561</v>
      </c>
      <c r="G12" s="17">
        <f t="shared" si="0"/>
        <v>6455.8999999999942</v>
      </c>
    </row>
    <row r="13" spans="1:7" ht="36">
      <c r="A13" s="189"/>
      <c r="B13" s="206"/>
      <c r="C13" s="6" t="s">
        <v>132</v>
      </c>
      <c r="D13" s="25" t="s">
        <v>58</v>
      </c>
      <c r="E13" s="17">
        <v>104.4</v>
      </c>
      <c r="F13" s="17">
        <v>114.4</v>
      </c>
      <c r="G13" s="17">
        <f t="shared" si="0"/>
        <v>10</v>
      </c>
    </row>
    <row r="14" spans="1:7" ht="17.25" customHeight="1">
      <c r="A14" s="189"/>
      <c r="B14" s="168" t="s">
        <v>6</v>
      </c>
      <c r="C14" s="164"/>
      <c r="D14" s="25" t="s">
        <v>59</v>
      </c>
      <c r="E14" s="17">
        <v>80.400000000000006</v>
      </c>
      <c r="F14" s="17">
        <v>93.7</v>
      </c>
      <c r="G14" s="17">
        <f t="shared" si="0"/>
        <v>13.299999999999997</v>
      </c>
    </row>
    <row r="15" spans="1:7" ht="17.25" customHeight="1">
      <c r="A15" s="189"/>
      <c r="B15" s="168" t="s">
        <v>7</v>
      </c>
      <c r="C15" s="164"/>
      <c r="D15" s="25" t="s">
        <v>60</v>
      </c>
      <c r="E15" s="17">
        <v>15529.9</v>
      </c>
      <c r="F15" s="17">
        <v>16242</v>
      </c>
      <c r="G15" s="17">
        <f t="shared" si="0"/>
        <v>712.10000000000036</v>
      </c>
    </row>
    <row r="16" spans="1:7" ht="17.25" customHeight="1">
      <c r="A16" s="189"/>
      <c r="B16" s="7" t="s">
        <v>20</v>
      </c>
      <c r="C16" s="7" t="s">
        <v>49</v>
      </c>
      <c r="D16" s="25" t="s">
        <v>61</v>
      </c>
      <c r="E16" s="18">
        <v>9289.6</v>
      </c>
      <c r="F16" s="17">
        <v>9318</v>
      </c>
      <c r="G16" s="17">
        <f t="shared" si="0"/>
        <v>28.399999999999636</v>
      </c>
    </row>
    <row r="17" spans="1:7" ht="30.75" customHeight="1">
      <c r="A17" s="189"/>
      <c r="B17" s="187" t="s">
        <v>68</v>
      </c>
      <c r="C17" s="186"/>
      <c r="D17" s="25" t="s">
        <v>62</v>
      </c>
      <c r="E17" s="17">
        <v>4173.2</v>
      </c>
      <c r="F17" s="17">
        <v>4244</v>
      </c>
      <c r="G17" s="17">
        <f t="shared" si="0"/>
        <v>70.800000000000182</v>
      </c>
    </row>
    <row r="18" spans="1:7" ht="17.25" customHeight="1">
      <c r="A18" s="190"/>
      <c r="B18" s="7" t="s">
        <v>20</v>
      </c>
      <c r="C18" s="7" t="s">
        <v>70</v>
      </c>
      <c r="D18" s="25" t="s">
        <v>63</v>
      </c>
      <c r="E18" s="17">
        <v>294.8</v>
      </c>
      <c r="F18" s="17">
        <v>840</v>
      </c>
      <c r="G18" s="17">
        <f t="shared" si="0"/>
        <v>545.20000000000005</v>
      </c>
    </row>
    <row r="19" spans="1:7" ht="17.25" customHeight="1">
      <c r="A19" s="174" t="s">
        <v>129</v>
      </c>
      <c r="B19" s="175"/>
      <c r="C19" s="176"/>
      <c r="D19" s="24" t="s">
        <v>64</v>
      </c>
      <c r="E19" s="16">
        <f>SUM(E20,E26,E28,E30,E31,E32,E27)</f>
        <v>11612.5</v>
      </c>
      <c r="F19" s="16">
        <f>SUM(F20,F26,F28,F30,F31,F32,F27)</f>
        <v>13832</v>
      </c>
      <c r="G19" s="16">
        <f t="shared" si="0"/>
        <v>2219.5</v>
      </c>
    </row>
    <row r="20" spans="1:7" ht="17.25" customHeight="1">
      <c r="A20" s="188" t="s">
        <v>10</v>
      </c>
      <c r="B20" s="168" t="s">
        <v>9</v>
      </c>
      <c r="C20" s="164"/>
      <c r="D20" s="25" t="s">
        <v>65</v>
      </c>
      <c r="E20" s="17">
        <v>3776.6</v>
      </c>
      <c r="F20" s="17">
        <v>6051.5</v>
      </c>
      <c r="G20" s="17">
        <f t="shared" si="0"/>
        <v>2274.9</v>
      </c>
    </row>
    <row r="21" spans="1:7" ht="17.25" customHeight="1">
      <c r="A21" s="189"/>
      <c r="B21" s="191" t="s">
        <v>10</v>
      </c>
      <c r="C21" s="7" t="s">
        <v>71</v>
      </c>
      <c r="D21" s="25">
        <v>14</v>
      </c>
      <c r="E21" s="17">
        <v>3081.8</v>
      </c>
      <c r="F21" s="17">
        <v>5059.2</v>
      </c>
      <c r="G21" s="17">
        <f t="shared" si="0"/>
        <v>1977.3999999999996</v>
      </c>
    </row>
    <row r="22" spans="1:7" ht="17.25" customHeight="1">
      <c r="A22" s="189"/>
      <c r="B22" s="192"/>
      <c r="C22" s="7" t="s">
        <v>72</v>
      </c>
      <c r="D22" s="25">
        <v>15</v>
      </c>
      <c r="E22" s="17">
        <v>694.8</v>
      </c>
      <c r="F22" s="17">
        <v>992.3</v>
      </c>
      <c r="G22" s="17">
        <f t="shared" si="0"/>
        <v>297.5</v>
      </c>
    </row>
    <row r="23" spans="1:7" ht="17.25" hidden="1" customHeight="1">
      <c r="A23" s="189"/>
      <c r="B23" s="192"/>
      <c r="C23" s="7" t="s">
        <v>69</v>
      </c>
      <c r="D23" s="25">
        <v>16</v>
      </c>
      <c r="E23" s="17"/>
      <c r="F23" s="17">
        <v>0</v>
      </c>
      <c r="G23" s="17">
        <f t="shared" si="0"/>
        <v>0</v>
      </c>
    </row>
    <row r="24" spans="1:7" ht="17.25" customHeight="1">
      <c r="A24" s="189"/>
      <c r="B24" s="192"/>
      <c r="C24" s="7" t="s">
        <v>50</v>
      </c>
      <c r="D24" s="25">
        <v>17</v>
      </c>
      <c r="E24" s="17">
        <v>0</v>
      </c>
      <c r="F24" s="17">
        <v>0</v>
      </c>
      <c r="G24" s="17">
        <f t="shared" si="0"/>
        <v>0</v>
      </c>
    </row>
    <row r="25" spans="1:7" ht="17.25" customHeight="1">
      <c r="A25" s="189"/>
      <c r="B25" s="192"/>
      <c r="C25" s="7" t="s">
        <v>74</v>
      </c>
      <c r="D25" s="25" t="s">
        <v>73</v>
      </c>
      <c r="E25" s="17">
        <v>0</v>
      </c>
      <c r="F25" s="17">
        <v>0</v>
      </c>
      <c r="G25" s="17">
        <f t="shared" si="0"/>
        <v>0</v>
      </c>
    </row>
    <row r="26" spans="1:7" ht="17.25" customHeight="1">
      <c r="A26" s="189"/>
      <c r="B26" s="196" t="s">
        <v>175</v>
      </c>
      <c r="C26" s="197"/>
      <c r="D26" s="25">
        <v>19</v>
      </c>
      <c r="E26" s="17">
        <v>0</v>
      </c>
      <c r="F26" s="17">
        <v>64.5</v>
      </c>
      <c r="G26" s="17">
        <f t="shared" si="0"/>
        <v>64.5</v>
      </c>
    </row>
    <row r="27" spans="1:7" ht="17.25" customHeight="1">
      <c r="A27" s="189"/>
      <c r="B27" s="196" t="s">
        <v>176</v>
      </c>
      <c r="C27" s="197"/>
      <c r="D27" s="25"/>
      <c r="E27" s="17">
        <v>2237.1</v>
      </c>
      <c r="F27" s="17">
        <v>2230</v>
      </c>
      <c r="G27" s="17">
        <f t="shared" si="0"/>
        <v>-7.0999999999999091</v>
      </c>
    </row>
    <row r="28" spans="1:7" ht="17.25" customHeight="1">
      <c r="A28" s="189"/>
      <c r="B28" s="168" t="s">
        <v>11</v>
      </c>
      <c r="C28" s="164"/>
      <c r="D28" s="25" t="s">
        <v>75</v>
      </c>
      <c r="E28" s="17">
        <v>221.4</v>
      </c>
      <c r="F28" s="17">
        <v>0</v>
      </c>
      <c r="G28" s="17">
        <f t="shared" si="0"/>
        <v>-221.4</v>
      </c>
    </row>
    <row r="29" spans="1:7" ht="17.25" customHeight="1">
      <c r="A29" s="189"/>
      <c r="B29" s="12" t="s">
        <v>20</v>
      </c>
      <c r="C29" s="7" t="s">
        <v>12</v>
      </c>
      <c r="D29" s="25" t="s">
        <v>76</v>
      </c>
      <c r="E29" s="17">
        <v>221.4</v>
      </c>
      <c r="F29" s="17">
        <v>0</v>
      </c>
      <c r="G29" s="17">
        <f t="shared" si="0"/>
        <v>-221.4</v>
      </c>
    </row>
    <row r="30" spans="1:7" ht="17.25" customHeight="1">
      <c r="A30" s="189"/>
      <c r="B30" s="168" t="s">
        <v>13</v>
      </c>
      <c r="C30" s="164"/>
      <c r="D30" s="25" t="s">
        <v>77</v>
      </c>
      <c r="E30" s="17">
        <v>5113.8999999999996</v>
      </c>
      <c r="F30" s="17">
        <v>5100</v>
      </c>
      <c r="G30" s="17">
        <f t="shared" si="0"/>
        <v>-13.899999999999636</v>
      </c>
    </row>
    <row r="31" spans="1:7" ht="17.25" customHeight="1">
      <c r="A31" s="189"/>
      <c r="B31" s="168" t="s">
        <v>14</v>
      </c>
      <c r="C31" s="164"/>
      <c r="D31" s="25" t="s">
        <v>78</v>
      </c>
      <c r="E31" s="17">
        <v>263.5</v>
      </c>
      <c r="F31" s="17">
        <v>386</v>
      </c>
      <c r="G31" s="17">
        <f t="shared" si="0"/>
        <v>122.5</v>
      </c>
    </row>
    <row r="32" spans="1:7" ht="17.25" customHeight="1">
      <c r="A32" s="189"/>
      <c r="B32" s="168" t="s">
        <v>8</v>
      </c>
      <c r="C32" s="164"/>
      <c r="D32" s="25" t="s">
        <v>79</v>
      </c>
      <c r="E32" s="17">
        <v>0</v>
      </c>
      <c r="F32" s="17">
        <v>0</v>
      </c>
      <c r="G32" s="17">
        <f t="shared" si="0"/>
        <v>0</v>
      </c>
    </row>
    <row r="33" spans="1:7" ht="17.25" customHeight="1">
      <c r="A33" s="190"/>
      <c r="B33" s="7" t="s">
        <v>20</v>
      </c>
      <c r="C33" s="7" t="s">
        <v>70</v>
      </c>
      <c r="D33" s="25" t="s">
        <v>80</v>
      </c>
      <c r="E33" s="17">
        <v>0</v>
      </c>
      <c r="F33" s="17">
        <v>0</v>
      </c>
      <c r="G33" s="17">
        <f t="shared" si="0"/>
        <v>0</v>
      </c>
    </row>
    <row r="34" spans="1:7" ht="17.25" customHeight="1">
      <c r="A34" s="162" t="s">
        <v>15</v>
      </c>
      <c r="B34" s="163"/>
      <c r="C34" s="164"/>
      <c r="D34" s="25" t="s">
        <v>81</v>
      </c>
      <c r="E34" s="18">
        <v>0</v>
      </c>
      <c r="F34" s="17">
        <v>0</v>
      </c>
      <c r="G34" s="17">
        <f t="shared" si="0"/>
        <v>0</v>
      </c>
    </row>
    <row r="35" spans="1:7" ht="17.25" customHeight="1">
      <c r="A35" s="162" t="s">
        <v>16</v>
      </c>
      <c r="B35" s="163"/>
      <c r="C35" s="164"/>
      <c r="D35" s="25" t="s">
        <v>82</v>
      </c>
      <c r="E35" s="18">
        <v>0</v>
      </c>
      <c r="F35" s="17">
        <v>0</v>
      </c>
      <c r="G35" s="17">
        <f t="shared" si="0"/>
        <v>0</v>
      </c>
    </row>
    <row r="36" spans="1:7" ht="17.25" customHeight="1">
      <c r="A36" s="162" t="s">
        <v>130</v>
      </c>
      <c r="B36" s="163"/>
      <c r="C36" s="164"/>
      <c r="D36" s="25" t="s">
        <v>83</v>
      </c>
      <c r="E36" s="17">
        <f>SUM(E37:E38)</f>
        <v>3838.7000000000003</v>
      </c>
      <c r="F36" s="17">
        <f>SUM(F37:F38)</f>
        <v>2256.8000000000002</v>
      </c>
      <c r="G36" s="17">
        <f t="shared" si="0"/>
        <v>-1581.9</v>
      </c>
    </row>
    <row r="37" spans="1:7" ht="17.25" customHeight="1">
      <c r="A37" s="162" t="s">
        <v>17</v>
      </c>
      <c r="B37" s="163"/>
      <c r="C37" s="164"/>
      <c r="D37" s="25" t="s">
        <v>84</v>
      </c>
      <c r="E37" s="17">
        <v>30.3</v>
      </c>
      <c r="F37" s="17">
        <v>20</v>
      </c>
      <c r="G37" s="17">
        <f t="shared" si="0"/>
        <v>-10.3</v>
      </c>
    </row>
    <row r="38" spans="1:7" ht="17.25" customHeight="1">
      <c r="A38" s="162" t="s">
        <v>131</v>
      </c>
      <c r="B38" s="163"/>
      <c r="C38" s="164"/>
      <c r="D38" s="25" t="s">
        <v>85</v>
      </c>
      <c r="E38" s="17">
        <f>SUM(E39:E40)</f>
        <v>3808.4</v>
      </c>
      <c r="F38" s="17">
        <f>SUM(F39:F40)</f>
        <v>2236.8000000000002</v>
      </c>
      <c r="G38" s="17">
        <f t="shared" si="0"/>
        <v>-1571.6</v>
      </c>
    </row>
    <row r="39" spans="1:7" ht="17.25" customHeight="1">
      <c r="A39" s="182" t="s">
        <v>10</v>
      </c>
      <c r="B39" s="168" t="s">
        <v>18</v>
      </c>
      <c r="C39" s="164"/>
      <c r="D39" s="25" t="s">
        <v>86</v>
      </c>
      <c r="E39" s="17">
        <v>914.9</v>
      </c>
      <c r="F39" s="17">
        <v>0</v>
      </c>
      <c r="G39" s="17">
        <f t="shared" si="0"/>
        <v>-914.9</v>
      </c>
    </row>
    <row r="40" spans="1:7" ht="17.25" customHeight="1">
      <c r="A40" s="183"/>
      <c r="B40" s="168" t="s">
        <v>19</v>
      </c>
      <c r="C40" s="164"/>
      <c r="D40" s="25" t="s">
        <v>87</v>
      </c>
      <c r="E40" s="18">
        <v>2893.5</v>
      </c>
      <c r="F40" s="17">
        <v>2236.8000000000002</v>
      </c>
      <c r="G40" s="17">
        <f t="shared" ref="G40:G71" si="1">F40-E40</f>
        <v>-656.69999999999982</v>
      </c>
    </row>
    <row r="41" spans="1:7" ht="36">
      <c r="A41" s="183"/>
      <c r="B41" s="198" t="s">
        <v>20</v>
      </c>
      <c r="C41" s="6" t="s">
        <v>21</v>
      </c>
      <c r="D41" s="25" t="s">
        <v>88</v>
      </c>
      <c r="E41" s="18">
        <v>1483.2</v>
      </c>
      <c r="F41" s="17">
        <v>1573.4</v>
      </c>
      <c r="G41" s="17">
        <f t="shared" si="1"/>
        <v>90.200000000000045</v>
      </c>
    </row>
    <row r="42" spans="1:7" ht="36">
      <c r="A42" s="184"/>
      <c r="B42" s="199"/>
      <c r="C42" s="6" t="s">
        <v>146</v>
      </c>
      <c r="D42" s="25" t="s">
        <v>89</v>
      </c>
      <c r="E42" s="17">
        <v>0</v>
      </c>
      <c r="F42" s="17">
        <v>0</v>
      </c>
      <c r="G42" s="17">
        <f t="shared" si="1"/>
        <v>0</v>
      </c>
    </row>
    <row r="43" spans="1:7" s="8" customFormat="1" ht="17.25" customHeight="1">
      <c r="A43" s="174" t="s">
        <v>164</v>
      </c>
      <c r="B43" s="175"/>
      <c r="C43" s="176"/>
      <c r="D43" s="24" t="s">
        <v>90</v>
      </c>
      <c r="E43" s="16">
        <f>SUM(E44,E77)</f>
        <v>108610.70000000001</v>
      </c>
      <c r="F43" s="16">
        <f>SUM(F44,F77)</f>
        <v>119674.8</v>
      </c>
      <c r="G43" s="16">
        <f t="shared" si="1"/>
        <v>11064.099999999991</v>
      </c>
    </row>
    <row r="44" spans="1:7" s="8" customFormat="1" ht="17.25" customHeight="1">
      <c r="A44" s="174" t="s">
        <v>165</v>
      </c>
      <c r="B44" s="175"/>
      <c r="C44" s="176"/>
      <c r="D44" s="24" t="s">
        <v>91</v>
      </c>
      <c r="E44" s="29">
        <f>E64</f>
        <v>106129.1</v>
      </c>
      <c r="F44" s="16">
        <f>F64</f>
        <v>119522.8</v>
      </c>
      <c r="G44" s="16">
        <f t="shared" si="1"/>
        <v>13393.699999999997</v>
      </c>
    </row>
    <row r="45" spans="1:7" ht="17.25" customHeight="1">
      <c r="A45" s="162" t="s">
        <v>22</v>
      </c>
      <c r="B45" s="163"/>
      <c r="C45" s="164"/>
      <c r="D45" s="25" t="s">
        <v>92</v>
      </c>
      <c r="E45" s="17">
        <v>4250</v>
      </c>
      <c r="F45" s="17">
        <v>5755</v>
      </c>
      <c r="G45" s="17">
        <f t="shared" si="1"/>
        <v>1505</v>
      </c>
    </row>
    <row r="46" spans="1:7" ht="17.25" customHeight="1">
      <c r="A46" s="162" t="s">
        <v>23</v>
      </c>
      <c r="B46" s="163"/>
      <c r="C46" s="164"/>
      <c r="D46" s="25" t="s">
        <v>93</v>
      </c>
      <c r="E46" s="17">
        <v>10217.299999999999</v>
      </c>
      <c r="F46" s="17">
        <v>13159.7</v>
      </c>
      <c r="G46" s="17">
        <f t="shared" si="1"/>
        <v>2942.4000000000015</v>
      </c>
    </row>
    <row r="47" spans="1:7" ht="17.25" customHeight="1">
      <c r="A47" s="171" t="s">
        <v>24</v>
      </c>
      <c r="B47" s="172"/>
      <c r="C47" s="173"/>
      <c r="D47" s="25" t="s">
        <v>94</v>
      </c>
      <c r="E47" s="17">
        <v>4458.3</v>
      </c>
      <c r="F47" s="17">
        <v>4699.5</v>
      </c>
      <c r="G47" s="17">
        <f t="shared" si="1"/>
        <v>241.19999999999982</v>
      </c>
    </row>
    <row r="48" spans="1:7" ht="17.25" customHeight="1">
      <c r="A48" s="162" t="s">
        <v>25</v>
      </c>
      <c r="B48" s="163"/>
      <c r="C48" s="164"/>
      <c r="D48" s="25" t="s">
        <v>95</v>
      </c>
      <c r="E48" s="17">
        <v>6680.6</v>
      </c>
      <c r="F48" s="17">
        <v>6977.4</v>
      </c>
      <c r="G48" s="17">
        <f t="shared" si="1"/>
        <v>296.79999999999927</v>
      </c>
    </row>
    <row r="49" spans="1:7" ht="17.25" customHeight="1">
      <c r="A49" s="162" t="s">
        <v>26</v>
      </c>
      <c r="B49" s="163"/>
      <c r="C49" s="164"/>
      <c r="D49" s="25" t="s">
        <v>96</v>
      </c>
      <c r="E49" s="17">
        <v>51.4</v>
      </c>
      <c r="F49" s="17">
        <v>70.3</v>
      </c>
      <c r="G49" s="17">
        <f t="shared" si="1"/>
        <v>18.899999999999999</v>
      </c>
    </row>
    <row r="50" spans="1:7" ht="17.25" customHeight="1">
      <c r="A50" s="162" t="s">
        <v>27</v>
      </c>
      <c r="B50" s="163"/>
      <c r="C50" s="164"/>
      <c r="D50" s="25" t="s">
        <v>97</v>
      </c>
      <c r="E50" s="17">
        <v>65257.8</v>
      </c>
      <c r="F50" s="17">
        <v>71460</v>
      </c>
      <c r="G50" s="17">
        <f t="shared" si="1"/>
        <v>6202.1999999999971</v>
      </c>
    </row>
    <row r="51" spans="1:7" ht="17.25" customHeight="1">
      <c r="A51" s="165" t="s">
        <v>51</v>
      </c>
      <c r="B51" s="168" t="s">
        <v>52</v>
      </c>
      <c r="C51" s="164"/>
      <c r="D51" s="25" t="s">
        <v>98</v>
      </c>
      <c r="E51" s="17">
        <v>59670.3</v>
      </c>
      <c r="F51" s="17">
        <v>65670</v>
      </c>
      <c r="G51" s="17">
        <f t="shared" si="1"/>
        <v>5999.6999999999971</v>
      </c>
    </row>
    <row r="52" spans="1:7" ht="17.25" customHeight="1">
      <c r="A52" s="167"/>
      <c r="B52" s="7" t="s">
        <v>20</v>
      </c>
      <c r="C52" s="7" t="s">
        <v>53</v>
      </c>
      <c r="D52" s="25" t="s">
        <v>99</v>
      </c>
      <c r="E52" s="18">
        <v>55638.5</v>
      </c>
      <c r="F52" s="17">
        <v>61212</v>
      </c>
      <c r="G52" s="18">
        <f t="shared" si="1"/>
        <v>5573.5</v>
      </c>
    </row>
    <row r="53" spans="1:7" ht="17.25" customHeight="1">
      <c r="A53" s="162" t="s">
        <v>28</v>
      </c>
      <c r="B53" s="163"/>
      <c r="C53" s="164"/>
      <c r="D53" s="25" t="s">
        <v>100</v>
      </c>
      <c r="E53" s="17">
        <v>16237</v>
      </c>
      <c r="F53" s="17">
        <v>17763.3</v>
      </c>
      <c r="G53" s="17">
        <f t="shared" si="1"/>
        <v>1526.2999999999993</v>
      </c>
    </row>
    <row r="54" spans="1:7" ht="17.25" customHeight="1">
      <c r="A54" s="165" t="s">
        <v>20</v>
      </c>
      <c r="B54" s="168" t="s">
        <v>29</v>
      </c>
      <c r="C54" s="164"/>
      <c r="D54" s="25" t="s">
        <v>101</v>
      </c>
      <c r="E54" s="17">
        <v>11145.7</v>
      </c>
      <c r="F54" s="17">
        <v>12434.9</v>
      </c>
      <c r="G54" s="17">
        <f t="shared" si="1"/>
        <v>1289.1999999999989</v>
      </c>
    </row>
    <row r="55" spans="1:7" ht="17.25" customHeight="1">
      <c r="A55" s="166"/>
      <c r="B55" s="168" t="s">
        <v>135</v>
      </c>
      <c r="C55" s="164"/>
      <c r="D55" s="25" t="s">
        <v>102</v>
      </c>
      <c r="E55" s="17">
        <v>3153.9</v>
      </c>
      <c r="F55" s="17">
        <v>3178.4</v>
      </c>
      <c r="G55" s="17">
        <f t="shared" si="1"/>
        <v>24.5</v>
      </c>
    </row>
    <row r="56" spans="1:7" ht="25.5" customHeight="1">
      <c r="A56" s="166"/>
      <c r="B56" s="187" t="s">
        <v>136</v>
      </c>
      <c r="C56" s="186"/>
      <c r="D56" s="25" t="s">
        <v>103</v>
      </c>
      <c r="E56" s="17">
        <v>1374</v>
      </c>
      <c r="F56" s="17">
        <v>1602</v>
      </c>
      <c r="G56" s="17">
        <f t="shared" si="1"/>
        <v>228</v>
      </c>
    </row>
    <row r="57" spans="1:7" ht="25.5" customHeight="1">
      <c r="A57" s="166"/>
      <c r="B57" s="187" t="s">
        <v>147</v>
      </c>
      <c r="C57" s="186"/>
      <c r="D57" s="25" t="s">
        <v>104</v>
      </c>
      <c r="E57" s="17">
        <v>0</v>
      </c>
      <c r="F57" s="17">
        <v>0</v>
      </c>
      <c r="G57" s="17">
        <f t="shared" si="1"/>
        <v>0</v>
      </c>
    </row>
    <row r="58" spans="1:7" ht="29.25" customHeight="1">
      <c r="A58" s="167"/>
      <c r="B58" s="187" t="s">
        <v>30</v>
      </c>
      <c r="C58" s="186"/>
      <c r="D58" s="25" t="s">
        <v>105</v>
      </c>
      <c r="E58" s="17">
        <v>0</v>
      </c>
      <c r="F58" s="17">
        <v>0</v>
      </c>
      <c r="G58" s="17">
        <f t="shared" si="1"/>
        <v>0</v>
      </c>
    </row>
    <row r="59" spans="1:7" ht="17.25" customHeight="1">
      <c r="A59" s="162" t="s">
        <v>31</v>
      </c>
      <c r="B59" s="163"/>
      <c r="C59" s="164"/>
      <c r="D59" s="25" t="s">
        <v>106</v>
      </c>
      <c r="E59" s="17">
        <v>3134.7</v>
      </c>
      <c r="F59" s="17">
        <v>4037.1</v>
      </c>
      <c r="G59" s="17">
        <f t="shared" si="1"/>
        <v>902.40000000000009</v>
      </c>
    </row>
    <row r="60" spans="1:7" ht="17.25" customHeight="1">
      <c r="A60" s="169" t="s">
        <v>20</v>
      </c>
      <c r="B60" s="168" t="s">
        <v>32</v>
      </c>
      <c r="C60" s="164"/>
      <c r="D60" s="25" t="s">
        <v>107</v>
      </c>
      <c r="E60" s="17">
        <v>1608.6</v>
      </c>
      <c r="F60" s="17">
        <v>2285.1999999999998</v>
      </c>
      <c r="G60" s="17">
        <f t="shared" si="1"/>
        <v>676.59999999999991</v>
      </c>
    </row>
    <row r="61" spans="1:7" ht="17.25" customHeight="1">
      <c r="A61" s="170"/>
      <c r="B61" s="168" t="s">
        <v>33</v>
      </c>
      <c r="C61" s="164"/>
      <c r="D61" s="25" t="s">
        <v>108</v>
      </c>
      <c r="E61" s="17">
        <v>634.6</v>
      </c>
      <c r="F61" s="17">
        <v>634.70000000000005</v>
      </c>
      <c r="G61" s="17">
        <f t="shared" si="1"/>
        <v>0.10000000000002274</v>
      </c>
    </row>
    <row r="62" spans="1:7" ht="17.25" customHeight="1">
      <c r="A62" s="162" t="s">
        <v>166</v>
      </c>
      <c r="B62" s="163"/>
      <c r="C62" s="164"/>
      <c r="D62" s="25" t="s">
        <v>109</v>
      </c>
      <c r="E62" s="17">
        <f>SUM(E45,E46,E48,E49,E50,E53,E59)</f>
        <v>105828.8</v>
      </c>
      <c r="F62" s="17">
        <f>SUM(F45,F46,F48,F49,F50,F53,F59)</f>
        <v>119222.8</v>
      </c>
      <c r="G62" s="17">
        <f t="shared" si="1"/>
        <v>13394</v>
      </c>
    </row>
    <row r="63" spans="1:7" ht="17.25" customHeight="1">
      <c r="A63" s="162" t="s">
        <v>34</v>
      </c>
      <c r="B63" s="163"/>
      <c r="C63" s="164"/>
      <c r="D63" s="25" t="s">
        <v>110</v>
      </c>
      <c r="E63" s="17">
        <v>300.3</v>
      </c>
      <c r="F63" s="17">
        <v>300</v>
      </c>
      <c r="G63" s="17">
        <f t="shared" si="1"/>
        <v>-0.30000000000001137</v>
      </c>
    </row>
    <row r="64" spans="1:7" ht="17.25" customHeight="1">
      <c r="A64" s="162" t="s">
        <v>167</v>
      </c>
      <c r="B64" s="163"/>
      <c r="C64" s="164"/>
      <c r="D64" s="25" t="s">
        <v>111</v>
      </c>
      <c r="E64" s="19">
        <f>IF(SUM(E62:E63)=SUM(E67,E72,E73),SUM(E62:E63),"0,0")</f>
        <v>106129.1</v>
      </c>
      <c r="F64" s="19">
        <f>IF(SUM(F62:F63)=SUM(F67,F72,F73),SUM(F62:F63),"0,0")</f>
        <v>119522.8</v>
      </c>
      <c r="G64" s="19">
        <f t="shared" si="1"/>
        <v>13393.699999999997</v>
      </c>
    </row>
    <row r="65" spans="1:7" ht="17.25" customHeight="1">
      <c r="A65" s="162" t="s">
        <v>137</v>
      </c>
      <c r="B65" s="163"/>
      <c r="C65" s="164"/>
      <c r="D65" s="25" t="s">
        <v>112</v>
      </c>
      <c r="E65" s="19">
        <v>70412.899999999994</v>
      </c>
      <c r="F65" s="19">
        <v>78552</v>
      </c>
      <c r="G65" s="19">
        <f t="shared" si="1"/>
        <v>8139.1000000000058</v>
      </c>
    </row>
    <row r="66" spans="1:7" ht="17.25" customHeight="1">
      <c r="A66" s="162" t="s">
        <v>138</v>
      </c>
      <c r="B66" s="163"/>
      <c r="C66" s="164"/>
      <c r="D66" s="25" t="s">
        <v>113</v>
      </c>
      <c r="E66" s="19">
        <v>24956.2</v>
      </c>
      <c r="F66" s="19">
        <v>27326.3</v>
      </c>
      <c r="G66" s="19">
        <f t="shared" si="1"/>
        <v>2370.0999999999985</v>
      </c>
    </row>
    <row r="67" spans="1:7" ht="17.25" customHeight="1">
      <c r="A67" s="162" t="s">
        <v>139</v>
      </c>
      <c r="B67" s="163"/>
      <c r="C67" s="164"/>
      <c r="D67" s="25" t="s">
        <v>114</v>
      </c>
      <c r="E67" s="18">
        <v>95369.099999999991</v>
      </c>
      <c r="F67" s="17">
        <v>105878.3</v>
      </c>
      <c r="G67" s="19">
        <f t="shared" si="1"/>
        <v>10509.200000000012</v>
      </c>
    </row>
    <row r="68" spans="1:7" ht="17.25" customHeight="1">
      <c r="A68" s="169" t="s">
        <v>20</v>
      </c>
      <c r="B68" s="168" t="s">
        <v>140</v>
      </c>
      <c r="C68" s="164"/>
      <c r="D68" s="25" t="s">
        <v>115</v>
      </c>
      <c r="E68" s="19">
        <v>68804.100000000006</v>
      </c>
      <c r="F68" s="17">
        <v>78955</v>
      </c>
      <c r="G68" s="19">
        <f t="shared" si="1"/>
        <v>10150.899999999994</v>
      </c>
    </row>
    <row r="69" spans="1:7" ht="17.25" customHeight="1">
      <c r="A69" s="170"/>
      <c r="B69" s="168" t="s">
        <v>141</v>
      </c>
      <c r="C69" s="164"/>
      <c r="D69" s="25" t="s">
        <v>116</v>
      </c>
      <c r="E69" s="19">
        <v>9289.6</v>
      </c>
      <c r="F69" s="17">
        <v>9318</v>
      </c>
      <c r="G69" s="19">
        <f t="shared" si="1"/>
        <v>28.399999999999636</v>
      </c>
    </row>
    <row r="70" spans="1:7" ht="17.25" customHeight="1">
      <c r="A70" s="162" t="s">
        <v>142</v>
      </c>
      <c r="B70" s="163"/>
      <c r="C70" s="164"/>
      <c r="D70" s="25" t="s">
        <v>117</v>
      </c>
      <c r="E70" s="19">
        <v>3776.6</v>
      </c>
      <c r="F70" s="17">
        <v>6051.5</v>
      </c>
      <c r="G70" s="19">
        <f t="shared" si="1"/>
        <v>2274.9</v>
      </c>
    </row>
    <row r="71" spans="1:7" ht="17.25" customHeight="1">
      <c r="A71" s="162" t="s">
        <v>143</v>
      </c>
      <c r="B71" s="163"/>
      <c r="C71" s="164"/>
      <c r="D71" s="25" t="s">
        <v>118</v>
      </c>
      <c r="E71" s="19">
        <v>6983.4</v>
      </c>
      <c r="F71" s="17">
        <v>7593</v>
      </c>
      <c r="G71" s="19">
        <f t="shared" si="1"/>
        <v>609.60000000000036</v>
      </c>
    </row>
    <row r="72" spans="1:7" ht="17.25" customHeight="1">
      <c r="A72" s="162" t="s">
        <v>145</v>
      </c>
      <c r="B72" s="163"/>
      <c r="C72" s="164"/>
      <c r="D72" s="25" t="s">
        <v>119</v>
      </c>
      <c r="E72" s="18">
        <v>10760</v>
      </c>
      <c r="F72" s="17">
        <v>13644.5</v>
      </c>
      <c r="G72" s="19">
        <f t="shared" ref="G72:G74" si="2">F72-E72</f>
        <v>2884.5</v>
      </c>
    </row>
    <row r="73" spans="1:7" ht="17.25" customHeight="1">
      <c r="A73" s="162" t="s">
        <v>144</v>
      </c>
      <c r="B73" s="163"/>
      <c r="C73" s="164"/>
      <c r="D73" s="25" t="s">
        <v>120</v>
      </c>
      <c r="E73" s="19">
        <v>0</v>
      </c>
      <c r="F73" s="17">
        <v>0</v>
      </c>
      <c r="G73" s="19">
        <f t="shared" si="2"/>
        <v>0</v>
      </c>
    </row>
    <row r="74" spans="1:7" ht="17.25" hidden="1" customHeight="1">
      <c r="A74" s="179" t="s">
        <v>10</v>
      </c>
      <c r="B74" s="177" t="s">
        <v>35</v>
      </c>
      <c r="C74" s="178"/>
      <c r="D74" s="26" t="s">
        <v>108</v>
      </c>
      <c r="E74" s="20">
        <v>254726.3</v>
      </c>
      <c r="F74" s="20">
        <v>285563.2</v>
      </c>
      <c r="G74" s="20">
        <f t="shared" si="2"/>
        <v>30836.900000000023</v>
      </c>
    </row>
    <row r="75" spans="1:7" ht="17.25" hidden="1" customHeight="1">
      <c r="A75" s="180"/>
      <c r="B75" s="177" t="s">
        <v>36</v>
      </c>
      <c r="C75" s="178"/>
      <c r="D75" s="26" t="s">
        <v>109</v>
      </c>
      <c r="E75" s="20">
        <v>33303.9</v>
      </c>
      <c r="F75" s="20">
        <v>35154</v>
      </c>
      <c r="G75" s="20">
        <f>F72-E75</f>
        <v>-19659.400000000001</v>
      </c>
    </row>
    <row r="76" spans="1:7" ht="17.25" hidden="1" customHeight="1">
      <c r="A76" s="181"/>
      <c r="B76" s="177" t="s">
        <v>37</v>
      </c>
      <c r="C76" s="178"/>
      <c r="D76" s="26" t="s">
        <v>110</v>
      </c>
      <c r="E76" s="20">
        <v>0</v>
      </c>
      <c r="F76" s="20">
        <v>0</v>
      </c>
      <c r="G76" s="20">
        <f t="shared" ref="G76:G95" si="3">F76-E76</f>
        <v>0</v>
      </c>
    </row>
    <row r="77" spans="1:7" s="8" customFormat="1" ht="17.25" customHeight="1">
      <c r="A77" s="174" t="s">
        <v>168</v>
      </c>
      <c r="B77" s="175"/>
      <c r="C77" s="176"/>
      <c r="D77" s="24" t="s">
        <v>121</v>
      </c>
      <c r="E77" s="16">
        <f>SUM(E78:E79)</f>
        <v>2481.6</v>
      </c>
      <c r="F77" s="16">
        <f>SUM(F78:F79)</f>
        <v>152</v>
      </c>
      <c r="G77" s="16">
        <f t="shared" si="3"/>
        <v>-2329.6</v>
      </c>
    </row>
    <row r="78" spans="1:7" ht="17.25" customHeight="1">
      <c r="A78" s="162" t="s">
        <v>38</v>
      </c>
      <c r="B78" s="163"/>
      <c r="C78" s="164"/>
      <c r="D78" s="25" t="s">
        <v>122</v>
      </c>
      <c r="E78" s="17">
        <v>19</v>
      </c>
      <c r="F78" s="17">
        <v>20</v>
      </c>
      <c r="G78" s="17">
        <f t="shared" si="3"/>
        <v>1</v>
      </c>
    </row>
    <row r="79" spans="1:7" ht="17.25" customHeight="1">
      <c r="A79" s="162" t="s">
        <v>169</v>
      </c>
      <c r="B79" s="163"/>
      <c r="C79" s="164"/>
      <c r="D79" s="25" t="s">
        <v>123</v>
      </c>
      <c r="E79" s="17">
        <f>SUM(E80:E81)</f>
        <v>2462.6</v>
      </c>
      <c r="F79" s="17">
        <f>SUM(F80:F81)</f>
        <v>132</v>
      </c>
      <c r="G79" s="17">
        <f t="shared" si="3"/>
        <v>-2330.6</v>
      </c>
    </row>
    <row r="80" spans="1:7" ht="17.25" customHeight="1">
      <c r="A80" s="182" t="s">
        <v>10</v>
      </c>
      <c r="B80" s="168" t="s">
        <v>39</v>
      </c>
      <c r="C80" s="164"/>
      <c r="D80" s="25" t="s">
        <v>124</v>
      </c>
      <c r="E80" s="18">
        <v>0</v>
      </c>
      <c r="F80" s="17">
        <v>0</v>
      </c>
      <c r="G80" s="17">
        <f t="shared" si="3"/>
        <v>0</v>
      </c>
    </row>
    <row r="81" spans="1:7" ht="17.25" customHeight="1">
      <c r="A81" s="183"/>
      <c r="B81" s="168" t="s">
        <v>40</v>
      </c>
      <c r="C81" s="164"/>
      <c r="D81" s="25" t="s">
        <v>125</v>
      </c>
      <c r="E81" s="17">
        <v>2462.6</v>
      </c>
      <c r="F81" s="17">
        <v>132</v>
      </c>
      <c r="G81" s="17">
        <f t="shared" si="3"/>
        <v>-2330.6</v>
      </c>
    </row>
    <row r="82" spans="1:7" ht="36.75" customHeight="1">
      <c r="A82" s="184"/>
      <c r="B82" s="185" t="s">
        <v>148</v>
      </c>
      <c r="C82" s="186"/>
      <c r="D82" s="25" t="s">
        <v>126</v>
      </c>
      <c r="E82" s="18">
        <v>1835.4</v>
      </c>
      <c r="F82" s="17">
        <v>93.8</v>
      </c>
      <c r="G82" s="17">
        <f t="shared" si="3"/>
        <v>-1741.6000000000001</v>
      </c>
    </row>
    <row r="83" spans="1:7" s="8" customFormat="1" ht="17.25" customHeight="1">
      <c r="A83" s="174" t="s">
        <v>170</v>
      </c>
      <c r="B83" s="175"/>
      <c r="C83" s="176"/>
      <c r="D83" s="24" t="s">
        <v>151</v>
      </c>
      <c r="E83" s="16">
        <f>E8-E43</f>
        <v>-2963.1000000000349</v>
      </c>
      <c r="F83" s="16">
        <f>F8-F43</f>
        <v>-4454.3000000000029</v>
      </c>
      <c r="G83" s="16">
        <f t="shared" si="3"/>
        <v>-1491.199999999968</v>
      </c>
    </row>
    <row r="84" spans="1:7" ht="17.25" customHeight="1">
      <c r="A84" s="162" t="s">
        <v>54</v>
      </c>
      <c r="B84" s="163"/>
      <c r="C84" s="164"/>
      <c r="D84" s="25" t="s">
        <v>152</v>
      </c>
      <c r="E84" s="17">
        <v>2136</v>
      </c>
      <c r="F84" s="17">
        <v>316.8</v>
      </c>
      <c r="G84" s="17">
        <f t="shared" si="3"/>
        <v>-1819.2</v>
      </c>
    </row>
    <row r="85" spans="1:7" ht="17.25" customHeight="1">
      <c r="A85" s="171" t="s">
        <v>149</v>
      </c>
      <c r="B85" s="172"/>
      <c r="C85" s="173"/>
      <c r="D85" s="25" t="s">
        <v>153</v>
      </c>
      <c r="E85" s="17">
        <v>109.5</v>
      </c>
      <c r="F85" s="17">
        <v>110</v>
      </c>
      <c r="G85" s="17">
        <f t="shared" si="3"/>
        <v>0.5</v>
      </c>
    </row>
    <row r="86" spans="1:7" ht="17.25" customHeight="1">
      <c r="A86" s="162" t="s">
        <v>55</v>
      </c>
      <c r="B86" s="163"/>
      <c r="C86" s="164"/>
      <c r="D86" s="25" t="s">
        <v>154</v>
      </c>
      <c r="E86" s="17">
        <v>230.2</v>
      </c>
      <c r="F86" s="17">
        <v>496</v>
      </c>
      <c r="G86" s="17">
        <f t="shared" si="3"/>
        <v>265.8</v>
      </c>
    </row>
    <row r="87" spans="1:7" ht="17.25" customHeight="1">
      <c r="A87" s="171" t="s">
        <v>150</v>
      </c>
      <c r="B87" s="172"/>
      <c r="C87" s="173"/>
      <c r="D87" s="25" t="s">
        <v>155</v>
      </c>
      <c r="E87" s="19">
        <v>0.6</v>
      </c>
      <c r="F87" s="17">
        <v>316</v>
      </c>
      <c r="G87" s="17">
        <f t="shared" si="3"/>
        <v>315.39999999999998</v>
      </c>
    </row>
    <row r="88" spans="1:7" s="8" customFormat="1" ht="17.25" customHeight="1">
      <c r="A88" s="174" t="s">
        <v>171</v>
      </c>
      <c r="B88" s="175"/>
      <c r="C88" s="176"/>
      <c r="D88" s="24" t="s">
        <v>156</v>
      </c>
      <c r="E88" s="16">
        <f>E83+E84-E86</f>
        <v>-1057.300000000035</v>
      </c>
      <c r="F88" s="16">
        <f>F83+F84-F86</f>
        <v>-4633.5000000000027</v>
      </c>
      <c r="G88" s="16">
        <f t="shared" si="3"/>
        <v>-3576.199999999968</v>
      </c>
    </row>
    <row r="89" spans="1:7" ht="17.25" customHeight="1">
      <c r="A89" s="162" t="s">
        <v>172</v>
      </c>
      <c r="B89" s="163"/>
      <c r="C89" s="164"/>
      <c r="D89" s="25" t="s">
        <v>157</v>
      </c>
      <c r="E89" s="17">
        <f>E90-E91</f>
        <v>0</v>
      </c>
      <c r="F89" s="17">
        <f>F90-F91</f>
        <v>0</v>
      </c>
      <c r="G89" s="17">
        <f t="shared" si="3"/>
        <v>0</v>
      </c>
    </row>
    <row r="90" spans="1:7" ht="17.25" customHeight="1">
      <c r="A90" s="162" t="s">
        <v>41</v>
      </c>
      <c r="B90" s="163"/>
      <c r="C90" s="164"/>
      <c r="D90" s="25" t="s">
        <v>158</v>
      </c>
      <c r="E90" s="18">
        <v>0</v>
      </c>
      <c r="F90" s="17">
        <v>0</v>
      </c>
      <c r="G90" s="17">
        <f t="shared" si="3"/>
        <v>0</v>
      </c>
    </row>
    <row r="91" spans="1:7" ht="17.25" customHeight="1">
      <c r="A91" s="162" t="s">
        <v>42</v>
      </c>
      <c r="B91" s="163"/>
      <c r="C91" s="164"/>
      <c r="D91" s="25" t="s">
        <v>159</v>
      </c>
      <c r="E91" s="18">
        <v>0</v>
      </c>
      <c r="F91" s="17">
        <v>0</v>
      </c>
      <c r="G91" s="17">
        <f t="shared" si="3"/>
        <v>0</v>
      </c>
    </row>
    <row r="92" spans="1:7" s="8" customFormat="1" ht="17.25" customHeight="1">
      <c r="A92" s="174" t="s">
        <v>173</v>
      </c>
      <c r="B92" s="175"/>
      <c r="C92" s="176"/>
      <c r="D92" s="24" t="s">
        <v>160</v>
      </c>
      <c r="E92" s="16">
        <f>E88+E89</f>
        <v>-1057.300000000035</v>
      </c>
      <c r="F92" s="16">
        <f>F88+F89</f>
        <v>-4633.5000000000027</v>
      </c>
      <c r="G92" s="16">
        <f t="shared" si="3"/>
        <v>-3576.199999999968</v>
      </c>
    </row>
    <row r="93" spans="1:7" ht="17.25" customHeight="1">
      <c r="A93" s="162" t="s">
        <v>56</v>
      </c>
      <c r="B93" s="163"/>
      <c r="C93" s="164"/>
      <c r="D93" s="25" t="s">
        <v>161</v>
      </c>
      <c r="E93" s="18">
        <v>0.1</v>
      </c>
      <c r="F93" s="17">
        <v>0.1</v>
      </c>
      <c r="G93" s="17">
        <f t="shared" si="3"/>
        <v>0</v>
      </c>
    </row>
    <row r="94" spans="1:7" ht="17.25" customHeight="1">
      <c r="A94" s="162" t="s">
        <v>57</v>
      </c>
      <c r="B94" s="163"/>
      <c r="C94" s="164"/>
      <c r="D94" s="25" t="s">
        <v>162</v>
      </c>
      <c r="E94" s="18">
        <v>0</v>
      </c>
      <c r="F94" s="17">
        <v>0</v>
      </c>
      <c r="G94" s="17">
        <f t="shared" si="3"/>
        <v>0</v>
      </c>
    </row>
    <row r="95" spans="1:7" s="8" customFormat="1" ht="17.25" customHeight="1" thickBot="1">
      <c r="A95" s="193" t="s">
        <v>174</v>
      </c>
      <c r="B95" s="194"/>
      <c r="C95" s="195"/>
      <c r="D95" s="27" t="s">
        <v>163</v>
      </c>
      <c r="E95" s="21">
        <f>E92-E93-E94</f>
        <v>-1057.4000000000349</v>
      </c>
      <c r="F95" s="21">
        <f>F92-F93-F94</f>
        <v>-4633.6000000000031</v>
      </c>
      <c r="G95" s="21">
        <f t="shared" si="3"/>
        <v>-3576.199999999968</v>
      </c>
    </row>
    <row r="96" spans="1:7" ht="22.5" customHeight="1">
      <c r="A96" s="9"/>
      <c r="B96" s="9"/>
      <c r="C96" s="9"/>
      <c r="F96" s="13"/>
    </row>
    <row r="97" spans="1:6">
      <c r="A97" s="9"/>
      <c r="B97" s="9"/>
      <c r="C97" s="9"/>
    </row>
    <row r="98" spans="1:6">
      <c r="A98" s="9"/>
      <c r="B98" s="9"/>
      <c r="C98" s="9"/>
    </row>
    <row r="99" spans="1:6">
      <c r="A99" s="9"/>
      <c r="B99" s="9"/>
      <c r="C99" s="9"/>
      <c r="E99" s="10"/>
      <c r="F99" s="10"/>
    </row>
    <row r="100" spans="1:6">
      <c r="A100" s="9"/>
      <c r="B100" s="9"/>
      <c r="C100" s="9"/>
      <c r="E100" s="10"/>
      <c r="F100" s="10"/>
    </row>
    <row r="101" spans="1:6">
      <c r="A101" s="9"/>
      <c r="B101" s="9"/>
      <c r="C101" s="9"/>
      <c r="E101" s="10"/>
      <c r="F101" s="10"/>
    </row>
    <row r="102" spans="1:6">
      <c r="A102" s="9"/>
      <c r="B102" s="9"/>
      <c r="C102" s="9"/>
    </row>
    <row r="103" spans="1:6">
      <c r="A103" s="9"/>
      <c r="B103" s="9"/>
      <c r="C103" s="9"/>
      <c r="E103" s="10"/>
      <c r="F103" s="10"/>
    </row>
    <row r="104" spans="1:6">
      <c r="A104" s="9"/>
      <c r="B104" s="9"/>
      <c r="C104" s="9"/>
    </row>
    <row r="105" spans="1:6">
      <c r="A105" s="9"/>
      <c r="B105" s="9"/>
      <c r="C105" s="9"/>
    </row>
    <row r="106" spans="1:6">
      <c r="A106" s="9"/>
      <c r="B106" s="9"/>
      <c r="C106" s="9"/>
    </row>
    <row r="107" spans="1:6">
      <c r="A107" s="9"/>
      <c r="B107" s="9"/>
      <c r="C107" s="9"/>
    </row>
    <row r="108" spans="1:6">
      <c r="A108" s="9"/>
      <c r="B108" s="9"/>
      <c r="C108" s="9"/>
    </row>
    <row r="109" spans="1:6">
      <c r="A109" s="9"/>
      <c r="B109" s="9"/>
      <c r="C109" s="9"/>
    </row>
    <row r="110" spans="1:6">
      <c r="A110" s="9"/>
      <c r="B110" s="9"/>
      <c r="C110" s="9"/>
    </row>
    <row r="111" spans="1:6">
      <c r="A111" s="9"/>
      <c r="B111" s="9"/>
      <c r="C111" s="9"/>
    </row>
    <row r="112" spans="1:6">
      <c r="A112" s="9"/>
      <c r="B112" s="9"/>
      <c r="C112" s="9"/>
    </row>
    <row r="113" spans="1:3">
      <c r="A113" s="9"/>
      <c r="B113" s="9"/>
      <c r="C113" s="9"/>
    </row>
    <row r="114" spans="1:3">
      <c r="A114" s="9"/>
      <c r="B114" s="9"/>
      <c r="C114" s="9"/>
    </row>
    <row r="115" spans="1:3">
      <c r="A115" s="9"/>
      <c r="B115" s="9"/>
      <c r="C115" s="9"/>
    </row>
    <row r="116" spans="1:3">
      <c r="A116" s="9"/>
      <c r="B116" s="9"/>
      <c r="C116" s="9"/>
    </row>
    <row r="117" spans="1:3">
      <c r="A117" s="9"/>
      <c r="B117" s="9"/>
      <c r="C117" s="9"/>
    </row>
    <row r="118" spans="1:3">
      <c r="A118" s="9"/>
      <c r="B118" s="9"/>
      <c r="C118" s="9"/>
    </row>
    <row r="119" spans="1:3">
      <c r="A119" s="9"/>
      <c r="B119" s="9"/>
      <c r="C119" s="9"/>
    </row>
    <row r="120" spans="1:3">
      <c r="A120" s="9"/>
      <c r="B120" s="9"/>
      <c r="C120" s="9"/>
    </row>
    <row r="121" spans="1:3">
      <c r="A121" s="9"/>
      <c r="B121" s="9"/>
      <c r="C121" s="9"/>
    </row>
    <row r="122" spans="1:3">
      <c r="A122" s="9"/>
      <c r="B122" s="9"/>
      <c r="C122" s="9"/>
    </row>
    <row r="123" spans="1:3">
      <c r="A123" s="9"/>
      <c r="B123" s="9"/>
      <c r="C123" s="9"/>
    </row>
    <row r="124" spans="1:3">
      <c r="A124" s="9"/>
      <c r="B124" s="9"/>
      <c r="C124" s="9"/>
    </row>
    <row r="125" spans="1:3">
      <c r="A125" s="9"/>
      <c r="B125" s="9"/>
      <c r="C125" s="9"/>
    </row>
    <row r="126" spans="1:3">
      <c r="A126" s="9"/>
      <c r="B126" s="9"/>
      <c r="C126" s="9"/>
    </row>
    <row r="127" spans="1:3">
      <c r="A127" s="9"/>
      <c r="B127" s="9"/>
      <c r="C127" s="9"/>
    </row>
    <row r="128" spans="1:3">
      <c r="A128" s="9"/>
      <c r="B128" s="9"/>
      <c r="C128" s="9"/>
    </row>
    <row r="129" spans="1:3">
      <c r="A129" s="9"/>
      <c r="B129" s="9"/>
      <c r="C129" s="9"/>
    </row>
    <row r="130" spans="1:3">
      <c r="A130" s="9"/>
      <c r="B130" s="9"/>
      <c r="C130" s="9"/>
    </row>
    <row r="131" spans="1:3">
      <c r="A131" s="9"/>
      <c r="B131" s="9"/>
      <c r="C131" s="9"/>
    </row>
    <row r="132" spans="1:3">
      <c r="A132" s="9"/>
      <c r="B132" s="9"/>
      <c r="C132" s="9"/>
    </row>
    <row r="133" spans="1:3">
      <c r="A133" s="9"/>
      <c r="B133" s="9"/>
      <c r="C133" s="9"/>
    </row>
    <row r="134" spans="1:3">
      <c r="A134" s="9"/>
      <c r="B134" s="9"/>
      <c r="C134" s="9"/>
    </row>
    <row r="135" spans="1:3">
      <c r="A135" s="9"/>
      <c r="B135" s="9"/>
      <c r="C135" s="9"/>
    </row>
    <row r="136" spans="1:3">
      <c r="A136" s="9"/>
      <c r="B136" s="9"/>
      <c r="C136" s="9"/>
    </row>
    <row r="137" spans="1:3">
      <c r="A137" s="9"/>
      <c r="B137" s="9"/>
      <c r="C137" s="9"/>
    </row>
    <row r="138" spans="1:3">
      <c r="A138" s="9"/>
      <c r="B138" s="9"/>
      <c r="C138" s="9"/>
    </row>
    <row r="139" spans="1:3">
      <c r="A139" s="9"/>
      <c r="B139" s="9"/>
      <c r="C139" s="9"/>
    </row>
    <row r="140" spans="1:3">
      <c r="A140" s="9"/>
      <c r="B140" s="9"/>
      <c r="C140" s="9"/>
    </row>
    <row r="141" spans="1:3">
      <c r="A141" s="9"/>
      <c r="B141" s="9"/>
      <c r="C141" s="9"/>
    </row>
    <row r="142" spans="1:3">
      <c r="A142" s="9"/>
      <c r="B142" s="9"/>
      <c r="C142" s="9"/>
    </row>
    <row r="143" spans="1:3">
      <c r="A143" s="9"/>
      <c r="B143" s="9"/>
      <c r="C143" s="9"/>
    </row>
    <row r="144" spans="1:3">
      <c r="A144" s="9"/>
      <c r="B144" s="9"/>
      <c r="C144" s="9"/>
    </row>
    <row r="145" spans="1:3">
      <c r="A145" s="9"/>
      <c r="B145" s="9"/>
      <c r="C145" s="9"/>
    </row>
    <row r="146" spans="1:3">
      <c r="A146" s="9"/>
      <c r="B146" s="9"/>
      <c r="C146" s="9"/>
    </row>
    <row r="147" spans="1:3">
      <c r="A147" s="9"/>
      <c r="B147" s="9"/>
      <c r="C147" s="9"/>
    </row>
    <row r="148" spans="1:3">
      <c r="A148" s="9"/>
      <c r="B148" s="9"/>
      <c r="C148" s="9"/>
    </row>
    <row r="149" spans="1:3">
      <c r="A149" s="9"/>
      <c r="B149" s="9"/>
      <c r="C149" s="9"/>
    </row>
    <row r="150" spans="1:3">
      <c r="A150" s="9"/>
      <c r="B150" s="9"/>
      <c r="C150" s="9"/>
    </row>
    <row r="151" spans="1:3">
      <c r="A151" s="9"/>
      <c r="B151" s="9"/>
      <c r="C151" s="9"/>
    </row>
    <row r="152" spans="1:3">
      <c r="A152" s="9"/>
      <c r="B152" s="9"/>
      <c r="C152" s="9"/>
    </row>
    <row r="153" spans="1:3">
      <c r="A153" s="9"/>
      <c r="B153" s="9"/>
      <c r="C153" s="9"/>
    </row>
    <row r="154" spans="1:3">
      <c r="A154" s="9"/>
      <c r="B154" s="9"/>
      <c r="C154" s="9"/>
    </row>
    <row r="155" spans="1:3">
      <c r="A155" s="9"/>
      <c r="B155" s="9"/>
      <c r="C155" s="9"/>
    </row>
    <row r="156" spans="1:3">
      <c r="A156" s="9"/>
      <c r="B156" s="9"/>
      <c r="C156" s="9"/>
    </row>
    <row r="157" spans="1:3">
      <c r="A157" s="9"/>
      <c r="B157" s="9"/>
      <c r="C157" s="9"/>
    </row>
    <row r="158" spans="1:3">
      <c r="A158" s="9"/>
      <c r="B158" s="9"/>
      <c r="C158" s="9"/>
    </row>
    <row r="159" spans="1:3">
      <c r="A159" s="9"/>
      <c r="B159" s="9"/>
      <c r="C159" s="9"/>
    </row>
  </sheetData>
  <mergeCells count="90">
    <mergeCell ref="A59:C59"/>
    <mergeCell ref="A60:A61"/>
    <mergeCell ref="B60:C60"/>
    <mergeCell ref="B61:C61"/>
    <mergeCell ref="A62:C62"/>
    <mergeCell ref="G4:G5"/>
    <mergeCell ref="F5:F6"/>
    <mergeCell ref="A9:C9"/>
    <mergeCell ref="A10:C10"/>
    <mergeCell ref="B11:C11"/>
    <mergeCell ref="A8:C8"/>
    <mergeCell ref="A11:A18"/>
    <mergeCell ref="B12:B13"/>
    <mergeCell ref="A4:D6"/>
    <mergeCell ref="E5:E6"/>
    <mergeCell ref="B14:C14"/>
    <mergeCell ref="B15:C15"/>
    <mergeCell ref="B17:C17"/>
    <mergeCell ref="A38:C38"/>
    <mergeCell ref="B39:C39"/>
    <mergeCell ref="B40:C40"/>
    <mergeCell ref="A45:C45"/>
    <mergeCell ref="A44:C44"/>
    <mergeCell ref="A43:C43"/>
    <mergeCell ref="B41:B42"/>
    <mergeCell ref="A39:A42"/>
    <mergeCell ref="A37:C37"/>
    <mergeCell ref="B26:C26"/>
    <mergeCell ref="B28:C28"/>
    <mergeCell ref="B30:C30"/>
    <mergeCell ref="B31:C31"/>
    <mergeCell ref="B32:C32"/>
    <mergeCell ref="A34:C34"/>
    <mergeCell ref="A35:C35"/>
    <mergeCell ref="A36:C36"/>
    <mergeCell ref="B27:C27"/>
    <mergeCell ref="A19:C19"/>
    <mergeCell ref="A20:A33"/>
    <mergeCell ref="B20:C20"/>
    <mergeCell ref="B21:B25"/>
    <mergeCell ref="A95:C95"/>
    <mergeCell ref="A90:C90"/>
    <mergeCell ref="A77:C77"/>
    <mergeCell ref="A78:C78"/>
    <mergeCell ref="A79:C79"/>
    <mergeCell ref="B80:C80"/>
    <mergeCell ref="B81:C81"/>
    <mergeCell ref="A83:C83"/>
    <mergeCell ref="A84:C84"/>
    <mergeCell ref="A86:C86"/>
    <mergeCell ref="A88:C88"/>
    <mergeCell ref="A89:C89"/>
    <mergeCell ref="A92:C92"/>
    <mergeCell ref="A93:C93"/>
    <mergeCell ref="B55:C55"/>
    <mergeCell ref="B74:C74"/>
    <mergeCell ref="A94:C94"/>
    <mergeCell ref="A91:C91"/>
    <mergeCell ref="B75:C75"/>
    <mergeCell ref="B76:C76"/>
    <mergeCell ref="A74:A76"/>
    <mergeCell ref="A85:C85"/>
    <mergeCell ref="A87:C87"/>
    <mergeCell ref="A80:A82"/>
    <mergeCell ref="B82:C82"/>
    <mergeCell ref="B58:C58"/>
    <mergeCell ref="B56:C56"/>
    <mergeCell ref="B57:C57"/>
    <mergeCell ref="A46:C46"/>
    <mergeCell ref="B54:C54"/>
    <mergeCell ref="A47:C47"/>
    <mergeCell ref="A48:C48"/>
    <mergeCell ref="A49:C49"/>
    <mergeCell ref="A50:C50"/>
    <mergeCell ref="A73:C73"/>
    <mergeCell ref="A72:C72"/>
    <mergeCell ref="A53:C53"/>
    <mergeCell ref="A54:A58"/>
    <mergeCell ref="B51:C51"/>
    <mergeCell ref="A51:A52"/>
    <mergeCell ref="A68:A69"/>
    <mergeCell ref="B68:C68"/>
    <mergeCell ref="B69:C69"/>
    <mergeCell ref="A70:C70"/>
    <mergeCell ref="A71:C71"/>
    <mergeCell ref="A65:C65"/>
    <mergeCell ref="A66:C66"/>
    <mergeCell ref="A67:C67"/>
    <mergeCell ref="A63:C63"/>
    <mergeCell ref="A64:C64"/>
  </mergeCells>
  <pageMargins left="0.19685039370078741" right="0.19685039370078741" top="0.19685039370078741" bottom="0.19685039370078741" header="0.31496062992125984" footer="0.31496062992125984"/>
  <pageSetup paperSize="9" scale="9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opLeftCell="A9" workbookViewId="0">
      <selection activeCell="G32" activeCellId="8" sqref="G16 G17 G18 G21 G23 G24 G25 G26 G32"/>
    </sheetView>
  </sheetViews>
  <sheetFormatPr defaultRowHeight="12"/>
  <cols>
    <col min="1" max="2" width="9" style="9"/>
    <col min="3" max="3" width="14.375" style="9" customWidth="1"/>
    <col min="4" max="4" width="34.875" style="9" customWidth="1"/>
    <col min="5" max="5" width="3" style="44" bestFit="1" customWidth="1"/>
    <col min="6" max="8" width="12.375" style="9" customWidth="1"/>
    <col min="9" max="16384" width="9" style="9"/>
  </cols>
  <sheetData>
    <row r="2" spans="1:9">
      <c r="H2" s="9" t="s">
        <v>312</v>
      </c>
    </row>
    <row r="3" spans="1:9">
      <c r="A3" s="1" t="s">
        <v>313</v>
      </c>
    </row>
    <row r="4" spans="1:9" ht="38.25" customHeight="1">
      <c r="A4" s="226" t="s">
        <v>177</v>
      </c>
      <c r="B4" s="226"/>
      <c r="C4" s="226"/>
      <c r="D4" s="226"/>
      <c r="E4" s="226"/>
      <c r="F4" s="30" t="s">
        <v>178</v>
      </c>
      <c r="G4" s="30" t="s">
        <v>179</v>
      </c>
      <c r="H4" s="30" t="s">
        <v>180</v>
      </c>
      <c r="I4" s="31"/>
    </row>
    <row r="5" spans="1:9" s="34" customFormat="1">
      <c r="A5" s="227">
        <v>1</v>
      </c>
      <c r="B5" s="227"/>
      <c r="C5" s="227"/>
      <c r="D5" s="227"/>
      <c r="E5" s="227"/>
      <c r="F5" s="32">
        <v>2</v>
      </c>
      <c r="G5" s="32">
        <v>3</v>
      </c>
      <c r="H5" s="32">
        <v>4</v>
      </c>
      <c r="I5" s="33"/>
    </row>
    <row r="6" spans="1:9" ht="27.95" customHeight="1">
      <c r="A6" s="228" t="s">
        <v>181</v>
      </c>
      <c r="B6" s="213" t="s">
        <v>182</v>
      </c>
      <c r="C6" s="213"/>
      <c r="D6" s="213"/>
      <c r="E6" s="35" t="s">
        <v>43</v>
      </c>
      <c r="F6" s="36">
        <v>2077.6</v>
      </c>
      <c r="G6" s="36">
        <f>F33</f>
        <v>1993.1999999999989</v>
      </c>
      <c r="H6" s="36">
        <f>G6-F6</f>
        <v>-84.400000000001</v>
      </c>
      <c r="I6" s="31"/>
    </row>
    <row r="7" spans="1:9" ht="27.95" customHeight="1">
      <c r="A7" s="228"/>
      <c r="B7" s="37" t="s">
        <v>51</v>
      </c>
      <c r="C7" s="219" t="s">
        <v>183</v>
      </c>
      <c r="D7" s="221"/>
      <c r="E7" s="35" t="s">
        <v>44</v>
      </c>
      <c r="F7" s="38">
        <v>1053.0999999999999</v>
      </c>
      <c r="G7" s="38">
        <f>F34</f>
        <v>828.3</v>
      </c>
      <c r="H7" s="38">
        <f>G7-F7</f>
        <v>-224.79999999999995</v>
      </c>
      <c r="I7" s="31"/>
    </row>
    <row r="8" spans="1:9" ht="27.95" customHeight="1">
      <c r="A8" s="228"/>
      <c r="B8" s="225" t="s">
        <v>184</v>
      </c>
      <c r="C8" s="225"/>
      <c r="D8" s="225"/>
      <c r="E8" s="39" t="s">
        <v>45</v>
      </c>
      <c r="F8" s="40">
        <f>F9+F11+F12+F13</f>
        <v>8349.9999999999982</v>
      </c>
      <c r="G8" s="40">
        <f>G9+G11+G12+G13</f>
        <v>8898.7000000000007</v>
      </c>
      <c r="H8" s="40">
        <f t="shared" ref="H8:H34" si="0">G8-F8</f>
        <v>548.70000000000255</v>
      </c>
      <c r="I8" s="31"/>
    </row>
    <row r="9" spans="1:9" ht="27.95" customHeight="1">
      <c r="A9" s="228"/>
      <c r="B9" s="218" t="s">
        <v>10</v>
      </c>
      <c r="C9" s="225" t="s">
        <v>185</v>
      </c>
      <c r="D9" s="225"/>
      <c r="E9" s="39" t="s">
        <v>46</v>
      </c>
      <c r="F9" s="41">
        <v>6939.4</v>
      </c>
      <c r="G9" s="41">
        <v>6955.7</v>
      </c>
      <c r="H9" s="41">
        <f t="shared" si="0"/>
        <v>16.300000000000182</v>
      </c>
      <c r="I9" s="31"/>
    </row>
    <row r="10" spans="1:9" ht="27.95" customHeight="1">
      <c r="A10" s="228"/>
      <c r="B10" s="218"/>
      <c r="C10" s="42" t="s">
        <v>186</v>
      </c>
      <c r="D10" s="37" t="s">
        <v>187</v>
      </c>
      <c r="E10" s="39" t="s">
        <v>47</v>
      </c>
      <c r="F10" s="41">
        <v>180.6</v>
      </c>
      <c r="G10" s="41">
        <v>296</v>
      </c>
      <c r="H10" s="41">
        <f t="shared" si="0"/>
        <v>115.4</v>
      </c>
      <c r="I10" s="31"/>
    </row>
    <row r="11" spans="1:9" ht="27.95" customHeight="1">
      <c r="A11" s="228"/>
      <c r="B11" s="218"/>
      <c r="C11" s="225" t="s">
        <v>188</v>
      </c>
      <c r="D11" s="225"/>
      <c r="E11" s="39" t="s">
        <v>58</v>
      </c>
      <c r="F11" s="41">
        <v>1272.3</v>
      </c>
      <c r="G11" s="41">
        <v>1790</v>
      </c>
      <c r="H11" s="41">
        <f t="shared" si="0"/>
        <v>517.70000000000005</v>
      </c>
      <c r="I11" s="31"/>
    </row>
    <row r="12" spans="1:9" ht="27.95" customHeight="1">
      <c r="A12" s="228"/>
      <c r="B12" s="218"/>
      <c r="C12" s="225" t="s">
        <v>189</v>
      </c>
      <c r="D12" s="225"/>
      <c r="E12" s="35" t="s">
        <v>59</v>
      </c>
      <c r="F12" s="41">
        <v>0</v>
      </c>
      <c r="G12" s="41">
        <v>0</v>
      </c>
      <c r="H12" s="41">
        <f t="shared" si="0"/>
        <v>0</v>
      </c>
      <c r="I12" s="31"/>
    </row>
    <row r="13" spans="1:9" ht="27.95" customHeight="1">
      <c r="A13" s="228"/>
      <c r="B13" s="218"/>
      <c r="C13" s="214" t="s">
        <v>190</v>
      </c>
      <c r="D13" s="214"/>
      <c r="E13" s="35" t="s">
        <v>60</v>
      </c>
      <c r="F13" s="41">
        <v>138.30000000000001</v>
      </c>
      <c r="G13" s="41">
        <v>153</v>
      </c>
      <c r="H13" s="41">
        <f t="shared" si="0"/>
        <v>14.699999999999989</v>
      </c>
      <c r="I13" s="31"/>
    </row>
    <row r="14" spans="1:9" ht="27.95" customHeight="1">
      <c r="A14" s="228"/>
      <c r="B14" s="225" t="s">
        <v>191</v>
      </c>
      <c r="C14" s="225"/>
      <c r="D14" s="225"/>
      <c r="E14" s="35" t="s">
        <v>61</v>
      </c>
      <c r="F14" s="41">
        <f>F15+F22+F28+F32</f>
        <v>8434.4</v>
      </c>
      <c r="G14" s="41">
        <f>G15+G22+G28+G32</f>
        <v>10135.9</v>
      </c>
      <c r="H14" s="41">
        <f t="shared" si="0"/>
        <v>1701.5</v>
      </c>
      <c r="I14" s="31"/>
    </row>
    <row r="15" spans="1:9" ht="27.95" customHeight="1">
      <c r="A15" s="228"/>
      <c r="B15" s="219" t="s">
        <v>192</v>
      </c>
      <c r="C15" s="220"/>
      <c r="D15" s="221"/>
      <c r="E15" s="35">
        <v>10</v>
      </c>
      <c r="F15" s="41">
        <f>SUM(F16:F21)</f>
        <v>6554.5</v>
      </c>
      <c r="G15" s="41">
        <f>SUM(G16:G21)</f>
        <v>6845</v>
      </c>
      <c r="H15" s="41">
        <f t="shared" si="0"/>
        <v>290.5</v>
      </c>
      <c r="I15" s="31"/>
    </row>
    <row r="16" spans="1:9" ht="27.95" customHeight="1">
      <c r="A16" s="228"/>
      <c r="B16" s="222" t="s">
        <v>10</v>
      </c>
      <c r="C16" s="219" t="s">
        <v>193</v>
      </c>
      <c r="D16" s="221"/>
      <c r="E16" s="35">
        <v>11</v>
      </c>
      <c r="F16" s="41">
        <v>4421</v>
      </c>
      <c r="G16" s="41">
        <v>4700</v>
      </c>
      <c r="H16" s="41">
        <f t="shared" si="0"/>
        <v>279</v>
      </c>
      <c r="I16" s="31"/>
    </row>
    <row r="17" spans="1:9" ht="27.95" customHeight="1">
      <c r="A17" s="228"/>
      <c r="B17" s="223"/>
      <c r="C17" s="219" t="s">
        <v>194</v>
      </c>
      <c r="D17" s="221"/>
      <c r="E17" s="35">
        <v>12</v>
      </c>
      <c r="F17" s="41">
        <v>218.5</v>
      </c>
      <c r="G17" s="41">
        <v>211</v>
      </c>
      <c r="H17" s="41">
        <f t="shared" si="0"/>
        <v>-7.5</v>
      </c>
      <c r="I17" s="31"/>
    </row>
    <row r="18" spans="1:9" ht="27.95" customHeight="1">
      <c r="A18" s="228"/>
      <c r="B18" s="223"/>
      <c r="C18" s="219" t="s">
        <v>195</v>
      </c>
      <c r="D18" s="221"/>
      <c r="E18" s="35">
        <v>14</v>
      </c>
      <c r="F18" s="41">
        <v>1806.3</v>
      </c>
      <c r="G18" s="41">
        <v>1820</v>
      </c>
      <c r="H18" s="41">
        <f t="shared" si="0"/>
        <v>13.700000000000045</v>
      </c>
      <c r="I18" s="31"/>
    </row>
    <row r="19" spans="1:9" ht="27.95" customHeight="1">
      <c r="A19" s="228"/>
      <c r="B19" s="223"/>
      <c r="C19" s="219" t="s">
        <v>196</v>
      </c>
      <c r="D19" s="221"/>
      <c r="E19" s="35">
        <v>15</v>
      </c>
      <c r="F19" s="41">
        <v>70</v>
      </c>
      <c r="G19" s="41">
        <v>84</v>
      </c>
      <c r="H19" s="41">
        <f t="shared" si="0"/>
        <v>14</v>
      </c>
      <c r="I19" s="31"/>
    </row>
    <row r="20" spans="1:9" ht="27.95" customHeight="1">
      <c r="A20" s="228"/>
      <c r="B20" s="223"/>
      <c r="C20" s="219" t="s">
        <v>197</v>
      </c>
      <c r="D20" s="221"/>
      <c r="E20" s="35">
        <v>16</v>
      </c>
      <c r="F20" s="41">
        <v>0</v>
      </c>
      <c r="G20" s="41">
        <v>0</v>
      </c>
      <c r="H20" s="41">
        <f t="shared" si="0"/>
        <v>0</v>
      </c>
      <c r="I20" s="31"/>
    </row>
    <row r="21" spans="1:9" ht="27.95" customHeight="1">
      <c r="A21" s="228"/>
      <c r="B21" s="224"/>
      <c r="C21" s="219" t="s">
        <v>198</v>
      </c>
      <c r="D21" s="221"/>
      <c r="E21" s="35">
        <v>19</v>
      </c>
      <c r="F21" s="41">
        <v>38.700000000000003</v>
      </c>
      <c r="G21" s="41">
        <v>30</v>
      </c>
      <c r="H21" s="41">
        <f t="shared" si="0"/>
        <v>-8.7000000000000028</v>
      </c>
      <c r="I21" s="31"/>
    </row>
    <row r="22" spans="1:9" ht="27.95" customHeight="1">
      <c r="A22" s="228"/>
      <c r="B22" s="219" t="s">
        <v>199</v>
      </c>
      <c r="C22" s="220"/>
      <c r="D22" s="221"/>
      <c r="E22" s="35">
        <v>20</v>
      </c>
      <c r="F22" s="41">
        <f>SUM(F23:F27)</f>
        <v>180.6</v>
      </c>
      <c r="G22" s="41">
        <f>SUM(G23:G27)</f>
        <v>296</v>
      </c>
      <c r="H22" s="41">
        <f t="shared" si="0"/>
        <v>115.4</v>
      </c>
      <c r="I22" s="31"/>
    </row>
    <row r="23" spans="1:9" ht="27.95" customHeight="1">
      <c r="A23" s="228"/>
      <c r="B23" s="222" t="s">
        <v>10</v>
      </c>
      <c r="C23" s="219" t="s">
        <v>200</v>
      </c>
      <c r="D23" s="221"/>
      <c r="E23" s="35">
        <v>21</v>
      </c>
      <c r="F23" s="41">
        <v>21.5</v>
      </c>
      <c r="G23" s="41">
        <v>20</v>
      </c>
      <c r="H23" s="41">
        <f t="shared" si="0"/>
        <v>-1.5</v>
      </c>
      <c r="I23" s="31"/>
    </row>
    <row r="24" spans="1:9" ht="27.95" customHeight="1">
      <c r="A24" s="228"/>
      <c r="B24" s="223"/>
      <c r="C24" s="219" t="s">
        <v>198</v>
      </c>
      <c r="D24" s="221"/>
      <c r="E24" s="35">
        <v>22</v>
      </c>
      <c r="F24" s="41">
        <v>1</v>
      </c>
      <c r="G24" s="41">
        <v>2</v>
      </c>
      <c r="H24" s="41">
        <f t="shared" si="0"/>
        <v>1</v>
      </c>
      <c r="I24" s="31"/>
    </row>
    <row r="25" spans="1:9" ht="27.95" customHeight="1">
      <c r="A25" s="228"/>
      <c r="B25" s="223"/>
      <c r="C25" s="219" t="s">
        <v>201</v>
      </c>
      <c r="D25" s="221"/>
      <c r="E25" s="35">
        <v>24</v>
      </c>
      <c r="F25" s="41">
        <v>155.5</v>
      </c>
      <c r="G25" s="41">
        <v>271</v>
      </c>
      <c r="H25" s="41">
        <f t="shared" si="0"/>
        <v>115.5</v>
      </c>
      <c r="I25" s="31"/>
    </row>
    <row r="26" spans="1:9" ht="27.95" customHeight="1">
      <c r="A26" s="228"/>
      <c r="B26" s="223"/>
      <c r="C26" s="219" t="s">
        <v>202</v>
      </c>
      <c r="D26" s="221"/>
      <c r="E26" s="35">
        <v>27</v>
      </c>
      <c r="F26" s="41">
        <v>2.6</v>
      </c>
      <c r="G26" s="41">
        <v>3</v>
      </c>
      <c r="H26" s="41">
        <f t="shared" si="0"/>
        <v>0.39999999999999991</v>
      </c>
      <c r="I26" s="31"/>
    </row>
    <row r="27" spans="1:9" ht="27.95" customHeight="1">
      <c r="A27" s="228"/>
      <c r="B27" s="224"/>
      <c r="C27" s="219" t="s">
        <v>203</v>
      </c>
      <c r="D27" s="221"/>
      <c r="E27" s="35">
        <v>28</v>
      </c>
      <c r="F27" s="41">
        <v>0</v>
      </c>
      <c r="G27" s="41">
        <v>0</v>
      </c>
      <c r="H27" s="41">
        <f t="shared" si="0"/>
        <v>0</v>
      </c>
      <c r="I27" s="31"/>
    </row>
    <row r="28" spans="1:9" ht="27.95" customHeight="1">
      <c r="A28" s="228"/>
      <c r="B28" s="215" t="s">
        <v>204</v>
      </c>
      <c r="C28" s="216"/>
      <c r="D28" s="217"/>
      <c r="E28" s="39">
        <v>29</v>
      </c>
      <c r="F28" s="41">
        <v>1685.4</v>
      </c>
      <c r="G28" s="41">
        <v>2981</v>
      </c>
      <c r="H28" s="41">
        <f t="shared" si="0"/>
        <v>1295.5999999999999</v>
      </c>
      <c r="I28" s="31"/>
    </row>
    <row r="29" spans="1:9" ht="27.95" customHeight="1">
      <c r="A29" s="228"/>
      <c r="B29" s="218" t="s">
        <v>20</v>
      </c>
      <c r="C29" s="214" t="s">
        <v>205</v>
      </c>
      <c r="D29" s="214"/>
      <c r="E29" s="39">
        <v>30</v>
      </c>
      <c r="F29" s="41">
        <v>391.6</v>
      </c>
      <c r="G29" s="41">
        <v>551</v>
      </c>
      <c r="H29" s="41">
        <f t="shared" si="0"/>
        <v>159.39999999999998</v>
      </c>
      <c r="I29" s="31"/>
    </row>
    <row r="30" spans="1:9" ht="27.95" customHeight="1">
      <c r="A30" s="228"/>
      <c r="B30" s="218"/>
      <c r="C30" s="214" t="s">
        <v>206</v>
      </c>
      <c r="D30" s="214"/>
      <c r="E30" s="39">
        <v>31</v>
      </c>
      <c r="F30" s="41">
        <v>68.2</v>
      </c>
      <c r="G30" s="41">
        <v>108.2</v>
      </c>
      <c r="H30" s="41">
        <f t="shared" si="0"/>
        <v>40</v>
      </c>
      <c r="I30" s="31"/>
    </row>
    <row r="31" spans="1:9" ht="27.95" customHeight="1">
      <c r="A31" s="228"/>
      <c r="B31" s="218"/>
      <c r="C31" s="214" t="s">
        <v>207</v>
      </c>
      <c r="D31" s="214"/>
      <c r="E31" s="39">
        <v>32</v>
      </c>
      <c r="F31" s="41">
        <v>485.2</v>
      </c>
      <c r="G31" s="41">
        <v>425.8</v>
      </c>
      <c r="H31" s="41">
        <f t="shared" si="0"/>
        <v>-59.399999999999977</v>
      </c>
      <c r="I31" s="31"/>
    </row>
    <row r="32" spans="1:9" ht="39" customHeight="1">
      <c r="A32" s="228"/>
      <c r="B32" s="214" t="s">
        <v>208</v>
      </c>
      <c r="C32" s="214"/>
      <c r="D32" s="214"/>
      <c r="E32" s="39">
        <v>33</v>
      </c>
      <c r="F32" s="41">
        <v>13.9</v>
      </c>
      <c r="G32" s="41">
        <v>13.9</v>
      </c>
      <c r="H32" s="41">
        <f t="shared" si="0"/>
        <v>0</v>
      </c>
      <c r="I32" s="31"/>
    </row>
    <row r="33" spans="1:9" ht="27.95" customHeight="1">
      <c r="A33" s="228"/>
      <c r="B33" s="213" t="s">
        <v>209</v>
      </c>
      <c r="C33" s="213"/>
      <c r="D33" s="213"/>
      <c r="E33" s="39">
        <v>34</v>
      </c>
      <c r="F33" s="43">
        <f>F6+F8-F14</f>
        <v>1993.1999999999989</v>
      </c>
      <c r="G33" s="43">
        <f>G6+G8-G14</f>
        <v>756</v>
      </c>
      <c r="H33" s="43">
        <f t="shared" si="0"/>
        <v>-1237.1999999999989</v>
      </c>
      <c r="I33" s="31"/>
    </row>
    <row r="34" spans="1:9" ht="27.95" customHeight="1">
      <c r="A34" s="228"/>
      <c r="B34" s="37" t="s">
        <v>51</v>
      </c>
      <c r="C34" s="214" t="s">
        <v>183</v>
      </c>
      <c r="D34" s="214"/>
      <c r="E34" s="39">
        <v>35</v>
      </c>
      <c r="F34" s="41">
        <v>828.3</v>
      </c>
      <c r="G34" s="41">
        <v>290.39999999999998</v>
      </c>
      <c r="H34" s="41">
        <f t="shared" si="0"/>
        <v>-537.9</v>
      </c>
      <c r="I34" s="31"/>
    </row>
    <row r="35" spans="1:9" ht="27.75" customHeight="1"/>
  </sheetData>
  <mergeCells count="35">
    <mergeCell ref="A4:E4"/>
    <mergeCell ref="A5:E5"/>
    <mergeCell ref="A6:A34"/>
    <mergeCell ref="B6:D6"/>
    <mergeCell ref="C7:D7"/>
    <mergeCell ref="B8:D8"/>
    <mergeCell ref="B9:B13"/>
    <mergeCell ref="C9:D9"/>
    <mergeCell ref="C11:D11"/>
    <mergeCell ref="C12:D12"/>
    <mergeCell ref="C13:D13"/>
    <mergeCell ref="B14:D14"/>
    <mergeCell ref="B15:D15"/>
    <mergeCell ref="B16:B21"/>
    <mergeCell ref="C16:D16"/>
    <mergeCell ref="C17:D17"/>
    <mergeCell ref="C18:D18"/>
    <mergeCell ref="C19:D19"/>
    <mergeCell ref="C20:D20"/>
    <mergeCell ref="C21:D21"/>
    <mergeCell ref="B22:D22"/>
    <mergeCell ref="B23:B27"/>
    <mergeCell ref="C23:D23"/>
    <mergeCell ref="C24:D24"/>
    <mergeCell ref="C25:D25"/>
    <mergeCell ref="C26:D26"/>
    <mergeCell ref="C27:D27"/>
    <mergeCell ref="B33:D33"/>
    <mergeCell ref="C34:D34"/>
    <mergeCell ref="B28:D28"/>
    <mergeCell ref="B29:B31"/>
    <mergeCell ref="C29:D29"/>
    <mergeCell ref="C30:D30"/>
    <mergeCell ref="C31:D31"/>
    <mergeCell ref="B32:D32"/>
  </mergeCells>
  <pageMargins left="0.19685039370078741" right="0.19685039370078741" top="0.19685039370078741" bottom="0.19685039370078741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tabSelected="1" workbookViewId="0">
      <selection activeCell="G7" sqref="G7"/>
    </sheetView>
  </sheetViews>
  <sheetFormatPr defaultRowHeight="12"/>
  <cols>
    <col min="1" max="1" width="8.25" style="2" customWidth="1"/>
    <col min="2" max="3" width="9" style="9"/>
    <col min="4" max="4" width="36.875" style="9" customWidth="1"/>
    <col min="5" max="5" width="3" style="9" bestFit="1" customWidth="1"/>
    <col min="6" max="8" width="12.875" style="9" customWidth="1"/>
    <col min="9" max="16384" width="9" style="9"/>
  </cols>
  <sheetData>
    <row r="2" spans="1:11">
      <c r="H2" s="9" t="s">
        <v>312</v>
      </c>
    </row>
    <row r="3" spans="1:11">
      <c r="A3" s="231" t="s">
        <v>314</v>
      </c>
      <c r="B3" s="231"/>
      <c r="C3" s="231"/>
      <c r="D3" s="231"/>
    </row>
    <row r="4" spans="1:11" s="2" customFormat="1" ht="41.25" customHeight="1">
      <c r="A4" s="226" t="s">
        <v>177</v>
      </c>
      <c r="B4" s="226"/>
      <c r="C4" s="226"/>
      <c r="D4" s="226"/>
      <c r="E4" s="226"/>
      <c r="F4" s="30" t="s">
        <v>210</v>
      </c>
      <c r="G4" s="30" t="s">
        <v>211</v>
      </c>
      <c r="H4" s="30" t="s">
        <v>212</v>
      </c>
      <c r="I4" s="45"/>
    </row>
    <row r="5" spans="1:11" s="34" customFormat="1">
      <c r="A5" s="235">
        <v>1</v>
      </c>
      <c r="B5" s="235"/>
      <c r="C5" s="235"/>
      <c r="D5" s="235"/>
      <c r="E5" s="235"/>
      <c r="F5" s="32">
        <v>2</v>
      </c>
      <c r="G5" s="32">
        <v>3</v>
      </c>
      <c r="H5" s="32">
        <v>4</v>
      </c>
      <c r="I5" s="33"/>
    </row>
    <row r="6" spans="1:11" ht="27.95" customHeight="1">
      <c r="A6" s="228" t="s">
        <v>213</v>
      </c>
      <c r="B6" s="229" t="s">
        <v>182</v>
      </c>
      <c r="C6" s="229"/>
      <c r="D6" s="229"/>
      <c r="E6" s="46">
        <v>31</v>
      </c>
      <c r="F6" s="47">
        <v>219719.8</v>
      </c>
      <c r="G6" s="47">
        <f>F14</f>
        <v>280658.5</v>
      </c>
      <c r="H6" s="47">
        <f t="shared" ref="H6:H27" si="0">G6-F6</f>
        <v>60938.700000000012</v>
      </c>
      <c r="I6" s="31"/>
    </row>
    <row r="7" spans="1:11" ht="27.95" customHeight="1">
      <c r="A7" s="228"/>
      <c r="B7" s="230" t="s">
        <v>214</v>
      </c>
      <c r="C7" s="230"/>
      <c r="D7" s="230"/>
      <c r="E7" s="46">
        <f>E6+1</f>
        <v>32</v>
      </c>
      <c r="F7" s="41">
        <v>73969.8</v>
      </c>
      <c r="G7" s="41">
        <v>29222</v>
      </c>
      <c r="H7" s="41">
        <f t="shared" si="0"/>
        <v>-44747.8</v>
      </c>
      <c r="I7" s="31"/>
    </row>
    <row r="8" spans="1:11" ht="27.95" customHeight="1">
      <c r="A8" s="228"/>
      <c r="B8" s="233" t="s">
        <v>20</v>
      </c>
      <c r="C8" s="230" t="s">
        <v>215</v>
      </c>
      <c r="D8" s="230"/>
      <c r="E8" s="46">
        <f t="shared" ref="E8:E13" si="1">E7+1</f>
        <v>33</v>
      </c>
      <c r="F8" s="41">
        <v>0</v>
      </c>
      <c r="G8" s="41">
        <v>0</v>
      </c>
      <c r="H8" s="41">
        <f t="shared" si="0"/>
        <v>0</v>
      </c>
      <c r="I8" s="48"/>
    </row>
    <row r="9" spans="1:11" ht="31.5" customHeight="1">
      <c r="A9" s="228"/>
      <c r="B9" s="233"/>
      <c r="C9" s="225" t="s">
        <v>216</v>
      </c>
      <c r="D9" s="236"/>
      <c r="E9" s="46">
        <f t="shared" si="1"/>
        <v>34</v>
      </c>
      <c r="F9" s="41">
        <v>73969.8</v>
      </c>
      <c r="G9" s="41">
        <v>29222</v>
      </c>
      <c r="H9" s="41">
        <f t="shared" si="0"/>
        <v>-44747.8</v>
      </c>
      <c r="I9" s="31"/>
    </row>
    <row r="10" spans="1:11" ht="27.95" customHeight="1">
      <c r="A10" s="228"/>
      <c r="B10" s="233"/>
      <c r="C10" s="230" t="s">
        <v>217</v>
      </c>
      <c r="D10" s="230"/>
      <c r="E10" s="46">
        <f t="shared" si="1"/>
        <v>35</v>
      </c>
      <c r="F10" s="41">
        <v>0</v>
      </c>
      <c r="G10" s="41">
        <v>0</v>
      </c>
      <c r="H10" s="41">
        <f t="shared" si="0"/>
        <v>0</v>
      </c>
      <c r="I10" s="31"/>
    </row>
    <row r="11" spans="1:11" ht="27.95" customHeight="1">
      <c r="A11" s="228"/>
      <c r="B11" s="230" t="s">
        <v>191</v>
      </c>
      <c r="C11" s="230"/>
      <c r="D11" s="230"/>
      <c r="E11" s="46">
        <f t="shared" si="1"/>
        <v>36</v>
      </c>
      <c r="F11" s="41">
        <v>13031.1</v>
      </c>
      <c r="G11" s="41">
        <v>9168</v>
      </c>
      <c r="H11" s="41">
        <f t="shared" si="0"/>
        <v>-3863.1000000000004</v>
      </c>
      <c r="I11" s="31"/>
    </row>
    <row r="12" spans="1:11" ht="27.95" customHeight="1">
      <c r="A12" s="228"/>
      <c r="B12" s="233" t="s">
        <v>20</v>
      </c>
      <c r="C12" s="230" t="s">
        <v>218</v>
      </c>
      <c r="D12" s="230"/>
      <c r="E12" s="46">
        <f t="shared" si="1"/>
        <v>37</v>
      </c>
      <c r="F12" s="41">
        <v>6730.3</v>
      </c>
      <c r="G12" s="41">
        <v>1057.37041</v>
      </c>
      <c r="H12" s="41">
        <f t="shared" si="0"/>
        <v>-5672.9295899999997</v>
      </c>
      <c r="I12" s="31"/>
    </row>
    <row r="13" spans="1:11" ht="27.95" customHeight="1">
      <c r="A13" s="228"/>
      <c r="B13" s="233"/>
      <c r="C13" s="230" t="s">
        <v>217</v>
      </c>
      <c r="D13" s="230"/>
      <c r="E13" s="46">
        <f t="shared" si="1"/>
        <v>38</v>
      </c>
      <c r="F13" s="41">
        <v>0</v>
      </c>
      <c r="G13" s="41">
        <v>0</v>
      </c>
      <c r="H13" s="41">
        <f t="shared" si="0"/>
        <v>0</v>
      </c>
      <c r="I13" s="31"/>
    </row>
    <row r="14" spans="1:11" ht="27.95" customHeight="1">
      <c r="A14" s="228"/>
      <c r="B14" s="229" t="s">
        <v>219</v>
      </c>
      <c r="C14" s="229"/>
      <c r="D14" s="229"/>
      <c r="E14" s="46">
        <f>E13+1</f>
        <v>39</v>
      </c>
      <c r="F14" s="49">
        <f>F6+F7-F11</f>
        <v>280658.5</v>
      </c>
      <c r="G14" s="49">
        <f>G6+G7-G11</f>
        <v>300712.5</v>
      </c>
      <c r="H14" s="49">
        <f t="shared" si="0"/>
        <v>20054</v>
      </c>
      <c r="I14" s="31"/>
      <c r="K14" s="50"/>
    </row>
    <row r="15" spans="1:11" ht="27.95" customHeight="1">
      <c r="A15" s="228" t="s">
        <v>220</v>
      </c>
      <c r="B15" s="229" t="s">
        <v>182</v>
      </c>
      <c r="C15" s="229"/>
      <c r="D15" s="229"/>
      <c r="E15" s="46">
        <f t="shared" ref="E15:E27" si="2">E14+1</f>
        <v>40</v>
      </c>
      <c r="F15" s="47">
        <v>7253.6</v>
      </c>
      <c r="G15" s="47">
        <f>F18</f>
        <v>6821.5</v>
      </c>
      <c r="H15" s="47">
        <f t="shared" si="0"/>
        <v>-432.10000000000036</v>
      </c>
      <c r="I15" s="31"/>
    </row>
    <row r="16" spans="1:11" ht="27.95" customHeight="1">
      <c r="A16" s="234"/>
      <c r="B16" s="230" t="s">
        <v>214</v>
      </c>
      <c r="C16" s="230"/>
      <c r="D16" s="230"/>
      <c r="E16" s="46">
        <f t="shared" si="2"/>
        <v>41</v>
      </c>
      <c r="F16" s="41">
        <v>3389.9</v>
      </c>
      <c r="G16" s="41">
        <v>3280</v>
      </c>
      <c r="H16" s="41">
        <f t="shared" si="0"/>
        <v>-109.90000000000009</v>
      </c>
      <c r="I16" s="31"/>
    </row>
    <row r="17" spans="1:9" ht="27.95" customHeight="1">
      <c r="A17" s="234"/>
      <c r="B17" s="230" t="s">
        <v>191</v>
      </c>
      <c r="C17" s="230"/>
      <c r="D17" s="230"/>
      <c r="E17" s="46">
        <f t="shared" si="2"/>
        <v>42</v>
      </c>
      <c r="F17" s="41">
        <v>3822</v>
      </c>
      <c r="G17" s="41">
        <v>3990</v>
      </c>
      <c r="H17" s="41">
        <f t="shared" si="0"/>
        <v>168</v>
      </c>
      <c r="I17" s="31"/>
    </row>
    <row r="18" spans="1:9" ht="27.95" customHeight="1">
      <c r="A18" s="234"/>
      <c r="B18" s="229" t="s">
        <v>221</v>
      </c>
      <c r="C18" s="229"/>
      <c r="D18" s="229"/>
      <c r="E18" s="46">
        <f t="shared" si="2"/>
        <v>43</v>
      </c>
      <c r="F18" s="49">
        <f>F15+F16-F17</f>
        <v>6821.5</v>
      </c>
      <c r="G18" s="49">
        <f>G15+G16-G17</f>
        <v>6111.5</v>
      </c>
      <c r="H18" s="49">
        <f t="shared" si="0"/>
        <v>-710</v>
      </c>
      <c r="I18" s="31"/>
    </row>
    <row r="19" spans="1:9" ht="27.95" customHeight="1">
      <c r="A19" s="228" t="s">
        <v>222</v>
      </c>
      <c r="B19" s="229" t="s">
        <v>182</v>
      </c>
      <c r="C19" s="229"/>
      <c r="D19" s="229"/>
      <c r="E19" s="46">
        <f t="shared" si="2"/>
        <v>44</v>
      </c>
      <c r="F19" s="47">
        <v>9</v>
      </c>
      <c r="G19" s="47">
        <f>F23</f>
        <v>9</v>
      </c>
      <c r="H19" s="47">
        <f t="shared" si="0"/>
        <v>0</v>
      </c>
      <c r="I19" s="31"/>
    </row>
    <row r="20" spans="1:9" ht="27.95" customHeight="1">
      <c r="A20" s="228"/>
      <c r="B20" s="230" t="s">
        <v>214</v>
      </c>
      <c r="C20" s="230"/>
      <c r="D20" s="230"/>
      <c r="E20" s="46">
        <f t="shared" si="2"/>
        <v>45</v>
      </c>
      <c r="F20" s="41">
        <v>0</v>
      </c>
      <c r="G20" s="41">
        <v>0</v>
      </c>
      <c r="H20" s="41">
        <f t="shared" si="0"/>
        <v>0</v>
      </c>
      <c r="I20" s="31"/>
    </row>
    <row r="21" spans="1:9" ht="27.95" customHeight="1">
      <c r="A21" s="228"/>
      <c r="B21" s="51" t="s">
        <v>51</v>
      </c>
      <c r="C21" s="232" t="s">
        <v>223</v>
      </c>
      <c r="D21" s="232"/>
      <c r="E21" s="46">
        <f t="shared" si="2"/>
        <v>46</v>
      </c>
      <c r="F21" s="41">
        <v>0</v>
      </c>
      <c r="G21" s="41">
        <v>0</v>
      </c>
      <c r="H21" s="41">
        <f t="shared" si="0"/>
        <v>0</v>
      </c>
      <c r="I21" s="31"/>
    </row>
    <row r="22" spans="1:9" ht="27.95" customHeight="1">
      <c r="A22" s="228"/>
      <c r="B22" s="230" t="s">
        <v>191</v>
      </c>
      <c r="C22" s="230"/>
      <c r="D22" s="230"/>
      <c r="E22" s="46">
        <f t="shared" si="2"/>
        <v>47</v>
      </c>
      <c r="F22" s="41">
        <v>0</v>
      </c>
      <c r="G22" s="41">
        <v>0</v>
      </c>
      <c r="H22" s="41">
        <f t="shared" si="0"/>
        <v>0</v>
      </c>
      <c r="I22" s="31"/>
    </row>
    <row r="23" spans="1:9" ht="27.95" customHeight="1">
      <c r="A23" s="228"/>
      <c r="B23" s="229" t="s">
        <v>224</v>
      </c>
      <c r="C23" s="229"/>
      <c r="D23" s="229"/>
      <c r="E23" s="46">
        <f t="shared" si="2"/>
        <v>48</v>
      </c>
      <c r="F23" s="49">
        <f>F19+F20-F22</f>
        <v>9</v>
      </c>
      <c r="G23" s="49">
        <f>G19+G20-G22</f>
        <v>9</v>
      </c>
      <c r="H23" s="49">
        <f t="shared" si="0"/>
        <v>0</v>
      </c>
      <c r="I23" s="31"/>
    </row>
    <row r="24" spans="1:9" ht="27.95" customHeight="1">
      <c r="A24" s="228" t="s">
        <v>225</v>
      </c>
      <c r="B24" s="229" t="s">
        <v>182</v>
      </c>
      <c r="C24" s="229"/>
      <c r="D24" s="229"/>
      <c r="E24" s="46">
        <f t="shared" si="2"/>
        <v>49</v>
      </c>
      <c r="F24" s="47">
        <v>0</v>
      </c>
      <c r="G24" s="47">
        <v>0</v>
      </c>
      <c r="H24" s="47">
        <f t="shared" si="0"/>
        <v>0</v>
      </c>
      <c r="I24" s="31"/>
    </row>
    <row r="25" spans="1:9" ht="27.95" customHeight="1">
      <c r="A25" s="228"/>
      <c r="B25" s="230" t="s">
        <v>226</v>
      </c>
      <c r="C25" s="230"/>
      <c r="D25" s="230"/>
      <c r="E25" s="46">
        <f t="shared" si="2"/>
        <v>50</v>
      </c>
      <c r="F25" s="41">
        <v>0</v>
      </c>
      <c r="G25" s="41">
        <v>0</v>
      </c>
      <c r="H25" s="41">
        <f t="shared" si="0"/>
        <v>0</v>
      </c>
      <c r="I25" s="31"/>
    </row>
    <row r="26" spans="1:9" ht="27.95" customHeight="1">
      <c r="A26" s="228"/>
      <c r="B26" s="230" t="s">
        <v>227</v>
      </c>
      <c r="C26" s="230"/>
      <c r="D26" s="230"/>
      <c r="E26" s="46">
        <f t="shared" si="2"/>
        <v>51</v>
      </c>
      <c r="F26" s="41">
        <v>0</v>
      </c>
      <c r="G26" s="41">
        <v>0</v>
      </c>
      <c r="H26" s="41">
        <f t="shared" si="0"/>
        <v>0</v>
      </c>
      <c r="I26" s="31"/>
    </row>
    <row r="27" spans="1:9" ht="27.95" customHeight="1">
      <c r="A27" s="228"/>
      <c r="B27" s="229" t="s">
        <v>228</v>
      </c>
      <c r="C27" s="229"/>
      <c r="D27" s="229"/>
      <c r="E27" s="46">
        <f t="shared" si="2"/>
        <v>52</v>
      </c>
      <c r="F27" s="49">
        <f>F24+F25-F26</f>
        <v>0</v>
      </c>
      <c r="G27" s="49">
        <f>G24+G25-G26</f>
        <v>0</v>
      </c>
      <c r="H27" s="49">
        <f t="shared" si="0"/>
        <v>0</v>
      </c>
      <c r="I27" s="31"/>
    </row>
  </sheetData>
  <mergeCells count="31"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A3:D3"/>
    <mergeCell ref="A19:A23"/>
    <mergeCell ref="B19:D19"/>
    <mergeCell ref="B20:D20"/>
    <mergeCell ref="C21:D21"/>
    <mergeCell ref="B22:D22"/>
    <mergeCell ref="B23:D23"/>
    <mergeCell ref="B12:B13"/>
    <mergeCell ref="C12:D12"/>
    <mergeCell ref="C13:D13"/>
    <mergeCell ref="B14:D14"/>
    <mergeCell ref="A15:A18"/>
    <mergeCell ref="B15:D15"/>
    <mergeCell ref="B16:D16"/>
    <mergeCell ref="B17:D17"/>
    <mergeCell ref="B18:D18"/>
    <mergeCell ref="A24:A27"/>
    <mergeCell ref="B24:D24"/>
    <mergeCell ref="B25:D25"/>
    <mergeCell ref="B26:D26"/>
    <mergeCell ref="B27:D27"/>
  </mergeCells>
  <pageMargins left="0.19685039370078741" right="0.19685039370078741" top="0.19685039370078741" bottom="0.19685039370078741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171"/>
  <sheetViews>
    <sheetView topLeftCell="A17" workbookViewId="0">
      <selection activeCell="F41" sqref="F41"/>
    </sheetView>
  </sheetViews>
  <sheetFormatPr defaultColWidth="0" defaultRowHeight="12"/>
  <cols>
    <col min="1" max="1" width="6.5" style="89" customWidth="1"/>
    <col min="2" max="2" width="10.375" style="89" customWidth="1"/>
    <col min="3" max="3" width="28.625" style="89" customWidth="1"/>
    <col min="4" max="4" width="4.25" style="89" customWidth="1"/>
    <col min="5" max="5" width="15" style="89" customWidth="1"/>
    <col min="6" max="9" width="17.25" style="89" customWidth="1"/>
    <col min="10" max="11" width="19.875" style="89" customWidth="1"/>
    <col min="12" max="12" width="19.875" style="89" hidden="1" customWidth="1"/>
    <col min="13" max="14" width="21.25" style="89" hidden="1" customWidth="1"/>
    <col min="15" max="15" width="18" style="89" hidden="1" customWidth="1"/>
    <col min="16" max="16" width="24.25" style="89" hidden="1" customWidth="1"/>
    <col min="17" max="17" width="8.625" style="89" hidden="1" customWidth="1"/>
    <col min="18" max="257" width="0" style="89" hidden="1" customWidth="1"/>
    <col min="258" max="16384" width="7.625" style="89" hidden="1"/>
  </cols>
  <sheetData>
    <row r="1" spans="1:257" ht="17.25" customHeight="1">
      <c r="A1" s="83"/>
      <c r="C1" s="87"/>
      <c r="D1" s="87"/>
      <c r="E1" s="87"/>
      <c r="F1" s="87"/>
      <c r="G1" s="87"/>
      <c r="H1" s="87"/>
      <c r="I1" s="121" t="s">
        <v>312</v>
      </c>
      <c r="J1" s="88"/>
      <c r="K1" s="88"/>
      <c r="L1" s="88"/>
      <c r="M1" s="88"/>
      <c r="N1" s="88"/>
      <c r="O1" s="88"/>
      <c r="P1" s="88"/>
      <c r="Q1" s="137"/>
    </row>
    <row r="2" spans="1:257" s="92" customFormat="1" ht="28.5" customHeight="1">
      <c r="A2" s="262" t="s">
        <v>229</v>
      </c>
      <c r="B2" s="262"/>
      <c r="C2" s="262"/>
      <c r="D2" s="262"/>
      <c r="E2" s="262"/>
      <c r="F2" s="262"/>
      <c r="G2" s="262"/>
      <c r="H2" s="262"/>
      <c r="I2" s="262"/>
      <c r="J2" s="138"/>
      <c r="K2" s="138"/>
      <c r="L2" s="138"/>
      <c r="M2" s="138"/>
      <c r="N2" s="91"/>
      <c r="O2" s="91"/>
      <c r="P2" s="91"/>
      <c r="Q2" s="139"/>
    </row>
    <row r="3" spans="1:257" ht="8.25" customHeight="1" thickBot="1">
      <c r="B3" s="87"/>
      <c r="C3" s="140"/>
      <c r="D3" s="140"/>
      <c r="E3" s="140"/>
      <c r="F3" s="140"/>
      <c r="G3" s="140"/>
      <c r="H3" s="140"/>
      <c r="I3" s="140"/>
      <c r="J3" s="141"/>
      <c r="K3" s="141"/>
      <c r="L3" s="141"/>
      <c r="M3" s="141"/>
      <c r="N3" s="141"/>
      <c r="O3" s="141"/>
      <c r="P3" s="141"/>
      <c r="Q3" s="137"/>
    </row>
    <row r="4" spans="1:257" ht="22.5" customHeight="1" thickBot="1">
      <c r="A4" s="249" t="s">
        <v>230</v>
      </c>
      <c r="B4" s="250"/>
      <c r="C4" s="250"/>
      <c r="D4" s="251"/>
      <c r="E4" s="255" t="s">
        <v>231</v>
      </c>
      <c r="F4" s="256" t="s">
        <v>232</v>
      </c>
      <c r="G4" s="257" t="s">
        <v>10</v>
      </c>
      <c r="H4" s="257"/>
      <c r="I4" s="257"/>
      <c r="J4" s="142"/>
      <c r="K4" s="142"/>
      <c r="L4" s="258"/>
      <c r="M4" s="258"/>
      <c r="N4" s="258"/>
      <c r="O4" s="142"/>
      <c r="P4" s="143"/>
      <c r="Q4" s="144"/>
    </row>
    <row r="5" spans="1:257" ht="15.75" customHeight="1" thickBot="1">
      <c r="A5" s="252"/>
      <c r="B5" s="253"/>
      <c r="C5" s="253"/>
      <c r="D5" s="254"/>
      <c r="E5" s="255"/>
      <c r="F5" s="256"/>
      <c r="G5" s="259" t="s">
        <v>53</v>
      </c>
      <c r="H5" s="145" t="s">
        <v>20</v>
      </c>
      <c r="I5" s="260" t="s">
        <v>233</v>
      </c>
      <c r="J5" s="142"/>
      <c r="K5" s="142"/>
      <c r="L5" s="142"/>
      <c r="M5" s="142"/>
      <c r="N5" s="142"/>
      <c r="O5" s="101"/>
      <c r="P5" s="142"/>
      <c r="Q5" s="144"/>
    </row>
    <row r="6" spans="1:257" ht="32.25" customHeight="1">
      <c r="A6" s="252"/>
      <c r="B6" s="253"/>
      <c r="C6" s="253"/>
      <c r="D6" s="254"/>
      <c r="E6" s="255"/>
      <c r="F6" s="256"/>
      <c r="G6" s="259"/>
      <c r="H6" s="130" t="s">
        <v>234</v>
      </c>
      <c r="I6" s="261"/>
      <c r="J6" s="142"/>
      <c r="K6" s="142"/>
      <c r="L6" s="142"/>
      <c r="M6" s="142"/>
      <c r="N6" s="142"/>
      <c r="O6" s="101"/>
      <c r="P6" s="142"/>
      <c r="Q6" s="144"/>
    </row>
    <row r="7" spans="1:257" ht="19.5" customHeight="1">
      <c r="A7" s="239">
        <v>1</v>
      </c>
      <c r="B7" s="240"/>
      <c r="C7" s="240"/>
      <c r="D7" s="241"/>
      <c r="E7" s="146">
        <v>2</v>
      </c>
      <c r="F7" s="147">
        <v>3</v>
      </c>
      <c r="G7" s="131">
        <v>4</v>
      </c>
      <c r="H7" s="147">
        <v>5</v>
      </c>
      <c r="I7" s="148">
        <v>6</v>
      </c>
      <c r="J7" s="143"/>
      <c r="K7" s="143"/>
      <c r="L7" s="143"/>
      <c r="M7" s="142"/>
      <c r="N7" s="143"/>
      <c r="O7" s="143"/>
      <c r="P7" s="143"/>
      <c r="Q7" s="144"/>
    </row>
    <row r="8" spans="1:257" s="102" customFormat="1" ht="24" customHeight="1">
      <c r="A8" s="242" t="s">
        <v>235</v>
      </c>
      <c r="B8" s="243"/>
      <c r="C8" s="243"/>
      <c r="D8" s="243"/>
      <c r="E8" s="243"/>
      <c r="F8" s="243"/>
      <c r="G8" s="243"/>
      <c r="H8" s="243"/>
      <c r="I8" s="244"/>
      <c r="J8" s="149"/>
      <c r="K8" s="149"/>
      <c r="L8" s="149"/>
      <c r="M8" s="150"/>
      <c r="N8" s="149"/>
      <c r="O8" s="149"/>
      <c r="P8" s="149"/>
      <c r="Q8" s="151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</row>
    <row r="9" spans="1:257" s="102" customFormat="1" ht="37.5" customHeight="1">
      <c r="A9" s="245" t="s">
        <v>236</v>
      </c>
      <c r="B9" s="246"/>
      <c r="C9" s="246"/>
      <c r="D9" s="152" t="s">
        <v>43</v>
      </c>
      <c r="E9" s="104">
        <f>E10+E14</f>
        <v>1184.8</v>
      </c>
      <c r="F9" s="105">
        <f>F10+F14</f>
        <v>60065.1</v>
      </c>
      <c r="G9" s="105">
        <f>G10+G14</f>
        <v>56008.4</v>
      </c>
      <c r="H9" s="105">
        <f>H10+H14</f>
        <v>577</v>
      </c>
      <c r="I9" s="106">
        <f>I10+I14</f>
        <v>4056.7000000000003</v>
      </c>
      <c r="J9" s="149"/>
      <c r="K9" s="149"/>
      <c r="L9" s="149"/>
      <c r="M9" s="150"/>
      <c r="N9" s="149"/>
      <c r="O9" s="149"/>
      <c r="P9" s="149"/>
      <c r="Q9" s="151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  <c r="IW9" s="89"/>
    </row>
    <row r="10" spans="1:257" ht="33.950000000000003" customHeight="1">
      <c r="A10" s="247" t="s">
        <v>10</v>
      </c>
      <c r="B10" s="246" t="s">
        <v>237</v>
      </c>
      <c r="C10" s="246"/>
      <c r="D10" s="152" t="s">
        <v>44</v>
      </c>
      <c r="E10" s="105">
        <f>E11+E12+E13</f>
        <v>653.5</v>
      </c>
      <c r="F10" s="105">
        <f>F11+F12+F13</f>
        <v>41379.699999999997</v>
      </c>
      <c r="G10" s="105">
        <f>G11+G12+G13</f>
        <v>38508.9</v>
      </c>
      <c r="H10" s="107">
        <v>451.7</v>
      </c>
      <c r="I10" s="106">
        <f>I11+I12+I13</f>
        <v>2870.8</v>
      </c>
      <c r="J10" s="143"/>
      <c r="K10" s="153"/>
      <c r="L10" s="154"/>
      <c r="M10" s="142"/>
      <c r="N10" s="143"/>
      <c r="O10" s="143"/>
      <c r="P10" s="143"/>
      <c r="Q10" s="144"/>
    </row>
    <row r="11" spans="1:257" ht="33.950000000000003" customHeight="1">
      <c r="A11" s="247"/>
      <c r="B11" s="248" t="s">
        <v>238</v>
      </c>
      <c r="C11" s="155" t="s">
        <v>239</v>
      </c>
      <c r="D11" s="152" t="s">
        <v>45</v>
      </c>
      <c r="E11" s="107">
        <v>98.7</v>
      </c>
      <c r="F11" s="108">
        <f>G11+I11</f>
        <v>10729.699999999999</v>
      </c>
      <c r="G11" s="107">
        <v>9983.9</v>
      </c>
      <c r="H11" s="109"/>
      <c r="I11" s="110">
        <v>745.8</v>
      </c>
      <c r="J11" s="143"/>
      <c r="K11" s="143"/>
      <c r="L11" s="154"/>
      <c r="M11" s="142"/>
      <c r="N11" s="143"/>
      <c r="O11" s="143"/>
      <c r="P11" s="143"/>
      <c r="Q11" s="144"/>
    </row>
    <row r="12" spans="1:257" ht="33.950000000000003" customHeight="1">
      <c r="A12" s="247"/>
      <c r="B12" s="248"/>
      <c r="C12" s="155" t="s">
        <v>240</v>
      </c>
      <c r="D12" s="152" t="s">
        <v>46</v>
      </c>
      <c r="E12" s="107">
        <v>291.10000000000002</v>
      </c>
      <c r="F12" s="108">
        <f>G12+I12</f>
        <v>20015</v>
      </c>
      <c r="G12" s="107">
        <v>18598.5</v>
      </c>
      <c r="H12" s="109"/>
      <c r="I12" s="110">
        <v>1416.5</v>
      </c>
      <c r="J12" s="143"/>
      <c r="K12" s="156"/>
      <c r="L12" s="154"/>
      <c r="M12" s="142"/>
      <c r="N12" s="143"/>
      <c r="O12" s="143"/>
      <c r="P12" s="143"/>
      <c r="Q12" s="144"/>
    </row>
    <row r="13" spans="1:257" ht="33.950000000000003" customHeight="1">
      <c r="A13" s="247"/>
      <c r="B13" s="248"/>
      <c r="C13" s="155" t="s">
        <v>241</v>
      </c>
      <c r="D13" s="152" t="s">
        <v>47</v>
      </c>
      <c r="E13" s="107">
        <v>263.7</v>
      </c>
      <c r="F13" s="108">
        <f t="shared" ref="F13" si="0">G13+I13</f>
        <v>10635</v>
      </c>
      <c r="G13" s="107">
        <v>9926.5</v>
      </c>
      <c r="H13" s="109"/>
      <c r="I13" s="110">
        <v>708.5</v>
      </c>
      <c r="J13" s="143"/>
      <c r="K13" s="143"/>
      <c r="L13" s="143"/>
      <c r="M13" s="142"/>
      <c r="N13" s="143"/>
      <c r="O13" s="143"/>
      <c r="P13" s="143"/>
      <c r="Q13" s="144"/>
    </row>
    <row r="14" spans="1:257" ht="33.950000000000003" customHeight="1">
      <c r="A14" s="247"/>
      <c r="B14" s="246" t="s">
        <v>242</v>
      </c>
      <c r="C14" s="246"/>
      <c r="D14" s="152" t="s">
        <v>58</v>
      </c>
      <c r="E14" s="107">
        <v>531.29999999999995</v>
      </c>
      <c r="F14" s="105">
        <f>G14+I14</f>
        <v>18685.400000000001</v>
      </c>
      <c r="G14" s="111">
        <v>17499.5</v>
      </c>
      <c r="H14" s="107">
        <v>125.3</v>
      </c>
      <c r="I14" s="112">
        <v>1185.9000000000001</v>
      </c>
      <c r="J14" s="143"/>
      <c r="K14" s="143"/>
      <c r="L14" s="143"/>
      <c r="M14" s="142"/>
      <c r="N14" s="143"/>
      <c r="O14" s="143"/>
      <c r="P14" s="143"/>
      <c r="Q14" s="144"/>
    </row>
    <row r="15" spans="1:257" ht="30" customHeight="1">
      <c r="A15" s="247"/>
      <c r="B15" s="238" t="s">
        <v>243</v>
      </c>
      <c r="C15" s="238"/>
      <c r="D15" s="152" t="s">
        <v>59</v>
      </c>
      <c r="E15" s="107">
        <v>512.79999999999995</v>
      </c>
      <c r="F15" s="108">
        <f>G15+I15</f>
        <v>18291.8</v>
      </c>
      <c r="G15" s="107">
        <v>17130.8</v>
      </c>
      <c r="H15" s="109"/>
      <c r="I15" s="110">
        <v>1161</v>
      </c>
      <c r="J15" s="143"/>
      <c r="K15" s="143"/>
      <c r="L15" s="143"/>
      <c r="M15" s="142"/>
      <c r="N15" s="143"/>
      <c r="O15" s="143"/>
      <c r="P15" s="143"/>
      <c r="Q15" s="144"/>
    </row>
    <row r="16" spans="1:257" ht="61.5" customHeight="1">
      <c r="A16" s="237" t="s">
        <v>244</v>
      </c>
      <c r="B16" s="238"/>
      <c r="C16" s="238"/>
      <c r="D16" s="152" t="s">
        <v>60</v>
      </c>
      <c r="E16" s="109"/>
      <c r="F16" s="108">
        <f>G16+I16</f>
        <v>3856.5</v>
      </c>
      <c r="G16" s="107">
        <v>3563.9</v>
      </c>
      <c r="H16" s="109"/>
      <c r="I16" s="110">
        <v>292.60000000000002</v>
      </c>
      <c r="J16" s="143"/>
      <c r="K16" s="143"/>
      <c r="L16" s="143"/>
      <c r="M16" s="142"/>
      <c r="N16" s="143"/>
      <c r="O16" s="143"/>
      <c r="P16" s="143"/>
      <c r="Q16" s="144"/>
    </row>
    <row r="17" spans="1:257" ht="12.75" thickBot="1">
      <c r="B17" s="87"/>
      <c r="C17" s="140"/>
      <c r="D17" s="140"/>
      <c r="E17" s="140"/>
      <c r="F17" s="140"/>
      <c r="G17" s="141"/>
      <c r="H17" s="140"/>
      <c r="I17" s="140"/>
      <c r="J17" s="141"/>
      <c r="K17" s="141"/>
      <c r="L17" s="141"/>
      <c r="M17" s="141"/>
      <c r="N17" s="141"/>
      <c r="O17" s="141"/>
      <c r="P17" s="141"/>
    </row>
    <row r="18" spans="1:257" ht="22.5" customHeight="1" thickBot="1">
      <c r="A18" s="249" t="s">
        <v>230</v>
      </c>
      <c r="B18" s="250"/>
      <c r="C18" s="250"/>
      <c r="D18" s="251"/>
      <c r="E18" s="255" t="s">
        <v>231</v>
      </c>
      <c r="F18" s="256" t="s">
        <v>232</v>
      </c>
      <c r="G18" s="257" t="s">
        <v>10</v>
      </c>
      <c r="H18" s="257"/>
      <c r="I18" s="257"/>
      <c r="J18" s="142"/>
      <c r="K18" s="142"/>
      <c r="L18" s="258"/>
      <c r="M18" s="258"/>
      <c r="N18" s="258"/>
      <c r="O18" s="142"/>
      <c r="P18" s="143"/>
      <c r="Q18" s="144"/>
    </row>
    <row r="19" spans="1:257" ht="15.75" customHeight="1" thickBot="1">
      <c r="A19" s="252"/>
      <c r="B19" s="253"/>
      <c r="C19" s="253"/>
      <c r="D19" s="254"/>
      <c r="E19" s="255"/>
      <c r="F19" s="256"/>
      <c r="G19" s="259" t="s">
        <v>53</v>
      </c>
      <c r="H19" s="145" t="s">
        <v>20</v>
      </c>
      <c r="I19" s="260" t="s">
        <v>233</v>
      </c>
      <c r="J19" s="142"/>
      <c r="K19" s="142"/>
      <c r="L19" s="142"/>
      <c r="M19" s="142"/>
      <c r="N19" s="142"/>
      <c r="O19" s="101"/>
      <c r="P19" s="142"/>
      <c r="Q19" s="144"/>
    </row>
    <row r="20" spans="1:257" ht="32.25" customHeight="1">
      <c r="A20" s="252"/>
      <c r="B20" s="253"/>
      <c r="C20" s="253"/>
      <c r="D20" s="254"/>
      <c r="E20" s="255"/>
      <c r="F20" s="256"/>
      <c r="G20" s="259"/>
      <c r="H20" s="130" t="s">
        <v>234</v>
      </c>
      <c r="I20" s="261"/>
      <c r="J20" s="142"/>
      <c r="K20" s="142"/>
      <c r="L20" s="142"/>
      <c r="M20" s="142"/>
      <c r="N20" s="142"/>
      <c r="O20" s="101"/>
      <c r="P20" s="142"/>
      <c r="Q20" s="144"/>
    </row>
    <row r="21" spans="1:257" ht="19.5" customHeight="1">
      <c r="A21" s="239">
        <v>1</v>
      </c>
      <c r="B21" s="240"/>
      <c r="C21" s="240"/>
      <c r="D21" s="241"/>
      <c r="E21" s="146">
        <v>2</v>
      </c>
      <c r="F21" s="147">
        <v>3</v>
      </c>
      <c r="G21" s="131">
        <v>4</v>
      </c>
      <c r="H21" s="147">
        <v>5</v>
      </c>
      <c r="I21" s="148">
        <v>6</v>
      </c>
      <c r="J21" s="143"/>
      <c r="K21" s="143"/>
      <c r="L21" s="143"/>
      <c r="M21" s="142"/>
      <c r="N21" s="143"/>
      <c r="O21" s="143"/>
      <c r="P21" s="143"/>
      <c r="Q21" s="144"/>
    </row>
    <row r="22" spans="1:257" s="102" customFormat="1" ht="24" customHeight="1">
      <c r="A22" s="242" t="s">
        <v>245</v>
      </c>
      <c r="B22" s="243"/>
      <c r="C22" s="243"/>
      <c r="D22" s="243"/>
      <c r="E22" s="243"/>
      <c r="F22" s="243"/>
      <c r="G22" s="243"/>
      <c r="H22" s="243"/>
      <c r="I22" s="244"/>
      <c r="J22" s="149"/>
      <c r="K22" s="149"/>
      <c r="L22" s="149"/>
      <c r="M22" s="150"/>
      <c r="N22" s="149"/>
      <c r="O22" s="149"/>
      <c r="P22" s="149"/>
      <c r="Q22" s="151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</row>
    <row r="23" spans="1:257" s="102" customFormat="1" ht="37.5" customHeight="1">
      <c r="A23" s="245" t="s">
        <v>236</v>
      </c>
      <c r="B23" s="246"/>
      <c r="C23" s="246"/>
      <c r="D23" s="152" t="s">
        <v>43</v>
      </c>
      <c r="E23" s="104">
        <v>1200.9000000000001</v>
      </c>
      <c r="F23" s="105">
        <f>F24+F28</f>
        <v>66246</v>
      </c>
      <c r="G23" s="105">
        <f>G24+G28</f>
        <v>61759</v>
      </c>
      <c r="H23" s="105">
        <f>H24+H28</f>
        <v>1020.3</v>
      </c>
      <c r="I23" s="106">
        <f>I24+I28</f>
        <v>4487</v>
      </c>
      <c r="J23" s="149"/>
      <c r="K23" s="149"/>
      <c r="L23" s="149"/>
      <c r="M23" s="150"/>
      <c r="N23" s="149"/>
      <c r="O23" s="149"/>
      <c r="P23" s="149"/>
      <c r="Q23" s="151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  <c r="IV23" s="89"/>
      <c r="IW23" s="89"/>
    </row>
    <row r="24" spans="1:257" ht="33.950000000000003" customHeight="1">
      <c r="A24" s="247"/>
      <c r="B24" s="246" t="s">
        <v>237</v>
      </c>
      <c r="C24" s="246"/>
      <c r="D24" s="152" t="s">
        <v>44</v>
      </c>
      <c r="E24" s="105">
        <f>E25+E26+E27</f>
        <v>664</v>
      </c>
      <c r="F24" s="105">
        <f>F25+F26+F27</f>
        <v>45326</v>
      </c>
      <c r="G24" s="105">
        <f>G25+G26+G27</f>
        <v>42196</v>
      </c>
      <c r="H24" s="107">
        <v>827</v>
      </c>
      <c r="I24" s="106">
        <f>I25+I26+I27</f>
        <v>3130</v>
      </c>
      <c r="J24" s="143"/>
      <c r="K24" s="153"/>
      <c r="L24" s="154"/>
      <c r="M24" s="142"/>
      <c r="N24" s="143"/>
      <c r="O24" s="143"/>
      <c r="P24" s="143"/>
      <c r="Q24" s="144"/>
    </row>
    <row r="25" spans="1:257" ht="33.950000000000003" customHeight="1">
      <c r="A25" s="247"/>
      <c r="B25" s="248" t="s">
        <v>238</v>
      </c>
      <c r="C25" s="155" t="s">
        <v>239</v>
      </c>
      <c r="D25" s="152" t="s">
        <v>45</v>
      </c>
      <c r="E25" s="107">
        <v>102.4</v>
      </c>
      <c r="F25" s="108">
        <f>G25+I25</f>
        <v>12238</v>
      </c>
      <c r="G25" s="107">
        <v>11393</v>
      </c>
      <c r="H25" s="109"/>
      <c r="I25" s="110">
        <v>845</v>
      </c>
      <c r="J25" s="143"/>
      <c r="K25" s="143"/>
      <c r="L25" s="154"/>
      <c r="M25" s="142"/>
      <c r="N25" s="143"/>
      <c r="O25" s="143"/>
      <c r="P25" s="143"/>
      <c r="Q25" s="144"/>
    </row>
    <row r="26" spans="1:257" ht="33.950000000000003" customHeight="1">
      <c r="A26" s="247"/>
      <c r="B26" s="248"/>
      <c r="C26" s="155" t="s">
        <v>240</v>
      </c>
      <c r="D26" s="152" t="s">
        <v>46</v>
      </c>
      <c r="E26" s="107">
        <v>305.10000000000002</v>
      </c>
      <c r="F26" s="108">
        <f>G26+I26</f>
        <v>22210</v>
      </c>
      <c r="G26" s="107">
        <v>20676</v>
      </c>
      <c r="H26" s="109"/>
      <c r="I26" s="110">
        <v>1534</v>
      </c>
      <c r="J26" s="143"/>
      <c r="K26" s="156"/>
      <c r="L26" s="154"/>
      <c r="M26" s="142"/>
      <c r="N26" s="143"/>
      <c r="O26" s="143"/>
      <c r="P26" s="143"/>
      <c r="Q26" s="144"/>
    </row>
    <row r="27" spans="1:257" ht="33.950000000000003" customHeight="1">
      <c r="A27" s="247"/>
      <c r="B27" s="248"/>
      <c r="C27" s="155" t="s">
        <v>241</v>
      </c>
      <c r="D27" s="152" t="s">
        <v>47</v>
      </c>
      <c r="E27" s="107">
        <v>256.5</v>
      </c>
      <c r="F27" s="108">
        <f t="shared" ref="F27" si="1">G27+I27</f>
        <v>10878</v>
      </c>
      <c r="G27" s="107">
        <v>10127</v>
      </c>
      <c r="H27" s="109"/>
      <c r="I27" s="110">
        <v>751</v>
      </c>
      <c r="J27" s="143"/>
      <c r="K27" s="143"/>
      <c r="L27" s="143"/>
      <c r="M27" s="142"/>
      <c r="N27" s="143"/>
      <c r="O27" s="143"/>
      <c r="P27" s="143"/>
      <c r="Q27" s="144"/>
    </row>
    <row r="28" spans="1:257" ht="33.950000000000003" customHeight="1">
      <c r="A28" s="247"/>
      <c r="B28" s="246" t="s">
        <v>242</v>
      </c>
      <c r="C28" s="246"/>
      <c r="D28" s="152" t="s">
        <v>58</v>
      </c>
      <c r="E28" s="113">
        <v>536.9</v>
      </c>
      <c r="F28" s="105">
        <f>G28+I28</f>
        <v>20920</v>
      </c>
      <c r="G28" s="111">
        <v>19563</v>
      </c>
      <c r="H28" s="107">
        <v>193.3</v>
      </c>
      <c r="I28" s="112">
        <v>1357</v>
      </c>
      <c r="J28" s="143"/>
      <c r="K28" s="143"/>
      <c r="L28" s="143"/>
      <c r="M28" s="142"/>
      <c r="N28" s="143"/>
      <c r="O28" s="143"/>
      <c r="P28" s="143"/>
      <c r="Q28" s="144"/>
    </row>
    <row r="29" spans="1:257" ht="30" customHeight="1">
      <c r="A29" s="247"/>
      <c r="B29" s="238" t="s">
        <v>243</v>
      </c>
      <c r="C29" s="238"/>
      <c r="D29" s="152" t="s">
        <v>59</v>
      </c>
      <c r="E29" s="107">
        <v>519.5</v>
      </c>
      <c r="F29" s="108">
        <f>G29+I29</f>
        <v>20344</v>
      </c>
      <c r="G29" s="107">
        <v>19016</v>
      </c>
      <c r="H29" s="109"/>
      <c r="I29" s="110">
        <v>1328</v>
      </c>
      <c r="J29" s="143"/>
      <c r="K29" s="143"/>
      <c r="L29" s="143"/>
      <c r="M29" s="142"/>
      <c r="N29" s="143"/>
      <c r="O29" s="143"/>
      <c r="P29" s="143"/>
      <c r="Q29" s="144"/>
    </row>
    <row r="30" spans="1:257" ht="61.5" customHeight="1">
      <c r="A30" s="237" t="s">
        <v>244</v>
      </c>
      <c r="B30" s="238"/>
      <c r="C30" s="238"/>
      <c r="D30" s="152" t="s">
        <v>60</v>
      </c>
      <c r="E30" s="109"/>
      <c r="F30" s="108">
        <f>G30+I30</f>
        <v>3866</v>
      </c>
      <c r="G30" s="107">
        <v>3564</v>
      </c>
      <c r="H30" s="109"/>
      <c r="I30" s="110">
        <v>302</v>
      </c>
      <c r="J30" s="143"/>
      <c r="K30" s="143"/>
      <c r="L30" s="143"/>
      <c r="M30" s="142"/>
      <c r="N30" s="143"/>
      <c r="O30" s="143"/>
      <c r="P30" s="143"/>
      <c r="Q30" s="144"/>
    </row>
    <row r="31" spans="1:257" ht="12.75" thickBot="1">
      <c r="A31" s="157"/>
      <c r="B31" s="157"/>
      <c r="C31" s="157"/>
      <c r="D31" s="158"/>
      <c r="E31" s="114"/>
      <c r="F31" s="114"/>
      <c r="G31" s="115"/>
      <c r="H31" s="114"/>
      <c r="I31" s="115"/>
      <c r="J31" s="143"/>
      <c r="K31" s="143"/>
      <c r="L31" s="143"/>
      <c r="M31" s="142"/>
      <c r="N31" s="143"/>
      <c r="O31" s="143"/>
      <c r="P31" s="143"/>
      <c r="Q31" s="144"/>
    </row>
    <row r="32" spans="1:257" ht="22.5" customHeight="1" thickBot="1">
      <c r="A32" s="249" t="s">
        <v>230</v>
      </c>
      <c r="B32" s="250"/>
      <c r="C32" s="250"/>
      <c r="D32" s="251"/>
      <c r="E32" s="255" t="s">
        <v>231</v>
      </c>
      <c r="F32" s="256" t="s">
        <v>232</v>
      </c>
      <c r="G32" s="257" t="s">
        <v>10</v>
      </c>
      <c r="H32" s="257"/>
      <c r="I32" s="257"/>
      <c r="J32" s="142"/>
      <c r="K32" s="142"/>
      <c r="L32" s="258"/>
      <c r="M32" s="258"/>
      <c r="N32" s="258"/>
      <c r="O32" s="142"/>
      <c r="P32" s="143"/>
      <c r="Q32" s="144"/>
    </row>
    <row r="33" spans="1:257" ht="15.75" customHeight="1" thickBot="1">
      <c r="A33" s="252"/>
      <c r="B33" s="253"/>
      <c r="C33" s="253"/>
      <c r="D33" s="254"/>
      <c r="E33" s="255"/>
      <c r="F33" s="256"/>
      <c r="G33" s="259" t="s">
        <v>53</v>
      </c>
      <c r="H33" s="159" t="s">
        <v>20</v>
      </c>
      <c r="I33" s="260" t="s">
        <v>233</v>
      </c>
      <c r="J33" s="142"/>
      <c r="K33" s="142"/>
      <c r="L33" s="142"/>
      <c r="M33" s="142"/>
      <c r="N33" s="142"/>
      <c r="O33" s="101"/>
      <c r="P33" s="142"/>
      <c r="Q33" s="144"/>
    </row>
    <row r="34" spans="1:257" ht="32.25" customHeight="1">
      <c r="A34" s="252"/>
      <c r="B34" s="253"/>
      <c r="C34" s="253"/>
      <c r="D34" s="254"/>
      <c r="E34" s="255"/>
      <c r="F34" s="256"/>
      <c r="G34" s="259"/>
      <c r="H34" s="160" t="s">
        <v>234</v>
      </c>
      <c r="I34" s="261"/>
      <c r="J34" s="142"/>
      <c r="K34" s="142"/>
      <c r="L34" s="142"/>
      <c r="M34" s="142"/>
      <c r="N34" s="142"/>
      <c r="O34" s="101"/>
      <c r="P34" s="142"/>
      <c r="Q34" s="144"/>
    </row>
    <row r="35" spans="1:257" ht="19.5" customHeight="1">
      <c r="A35" s="239">
        <v>1</v>
      </c>
      <c r="B35" s="240"/>
      <c r="C35" s="240"/>
      <c r="D35" s="241"/>
      <c r="E35" s="146">
        <v>2</v>
      </c>
      <c r="F35" s="147">
        <v>3</v>
      </c>
      <c r="G35" s="131">
        <v>4</v>
      </c>
      <c r="H35" s="161">
        <v>5</v>
      </c>
      <c r="I35" s="148">
        <v>6</v>
      </c>
      <c r="J35" s="143"/>
      <c r="K35" s="143"/>
      <c r="L35" s="143"/>
      <c r="M35" s="142"/>
      <c r="N35" s="143"/>
      <c r="O35" s="143"/>
      <c r="P35" s="143"/>
      <c r="Q35" s="144"/>
    </row>
    <row r="36" spans="1:257" s="102" customFormat="1" ht="24" customHeight="1">
      <c r="A36" s="242" t="s">
        <v>246</v>
      </c>
      <c r="B36" s="243"/>
      <c r="C36" s="243"/>
      <c r="D36" s="243"/>
      <c r="E36" s="243"/>
      <c r="F36" s="243"/>
      <c r="G36" s="243"/>
      <c r="H36" s="243"/>
      <c r="I36" s="244"/>
      <c r="J36" s="149"/>
      <c r="K36" s="149"/>
      <c r="L36" s="149"/>
      <c r="M36" s="150"/>
      <c r="N36" s="149"/>
      <c r="O36" s="149"/>
      <c r="P36" s="149"/>
      <c r="Q36" s="151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  <c r="IT36" s="103"/>
      <c r="IU36" s="103"/>
      <c r="IV36" s="103"/>
      <c r="IW36" s="103"/>
    </row>
    <row r="37" spans="1:257" s="102" customFormat="1" ht="37.5" customHeight="1">
      <c r="A37" s="245" t="s">
        <v>236</v>
      </c>
      <c r="B37" s="246"/>
      <c r="C37" s="246"/>
      <c r="D37" s="152" t="s">
        <v>43</v>
      </c>
      <c r="E37" s="104">
        <f>E38+E42</f>
        <v>16.100000000000037</v>
      </c>
      <c r="F37" s="105">
        <f>F38+F42</f>
        <v>6180.9</v>
      </c>
      <c r="G37" s="105">
        <f>G38+G42</f>
        <v>5750.6</v>
      </c>
      <c r="H37" s="105">
        <f>H38+H42</f>
        <v>443.3</v>
      </c>
      <c r="I37" s="106">
        <f>I38+I42</f>
        <v>430.29999999999995</v>
      </c>
      <c r="J37" s="149"/>
      <c r="K37" s="149"/>
      <c r="L37" s="149"/>
      <c r="M37" s="150"/>
      <c r="N37" s="149"/>
      <c r="O37" s="149"/>
      <c r="P37" s="149"/>
      <c r="Q37" s="151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  <c r="IV37" s="89"/>
      <c r="IW37" s="89"/>
    </row>
    <row r="38" spans="1:257" ht="33.950000000000003" customHeight="1">
      <c r="A38" s="247" t="s">
        <v>10</v>
      </c>
      <c r="B38" s="246" t="s">
        <v>237</v>
      </c>
      <c r="C38" s="246"/>
      <c r="D38" s="152" t="s">
        <v>44</v>
      </c>
      <c r="E38" s="105">
        <f>E39+E40+E41</f>
        <v>10.500000000000014</v>
      </c>
      <c r="F38" s="105">
        <f>F39+F40+F41</f>
        <v>3946.3</v>
      </c>
      <c r="G38" s="105">
        <f>G39+G40+G41</f>
        <v>3687.1000000000004</v>
      </c>
      <c r="H38" s="107">
        <f>-H10+H24</f>
        <v>375.3</v>
      </c>
      <c r="I38" s="106">
        <f>I39+I40+I41</f>
        <v>259.20000000000005</v>
      </c>
      <c r="J38" s="143"/>
      <c r="K38" s="153"/>
      <c r="L38" s="154"/>
      <c r="M38" s="142"/>
      <c r="N38" s="143"/>
      <c r="O38" s="143"/>
      <c r="P38" s="143"/>
      <c r="Q38" s="144"/>
    </row>
    <row r="39" spans="1:257" ht="33.950000000000003" customHeight="1">
      <c r="A39" s="247"/>
      <c r="B39" s="248" t="s">
        <v>238</v>
      </c>
      <c r="C39" s="155" t="s">
        <v>239</v>
      </c>
      <c r="D39" s="152" t="s">
        <v>45</v>
      </c>
      <c r="E39" s="107">
        <f>-E11+E25</f>
        <v>3.7000000000000028</v>
      </c>
      <c r="F39" s="108">
        <f>G39+I39</f>
        <v>1508.3000000000004</v>
      </c>
      <c r="G39" s="107">
        <f t="shared" ref="G39:G44" si="2">-G11+G25</f>
        <v>1409.1000000000004</v>
      </c>
      <c r="H39" s="109"/>
      <c r="I39" s="110">
        <f t="shared" ref="I39:I44" si="3">-I11+I25</f>
        <v>99.200000000000045</v>
      </c>
      <c r="J39" s="143"/>
      <c r="K39" s="143"/>
      <c r="L39" s="154"/>
      <c r="M39" s="142"/>
      <c r="N39" s="143"/>
      <c r="O39" s="143"/>
      <c r="P39" s="143"/>
      <c r="Q39" s="144"/>
    </row>
    <row r="40" spans="1:257" ht="33.950000000000003" customHeight="1">
      <c r="A40" s="247"/>
      <c r="B40" s="248"/>
      <c r="C40" s="155" t="s">
        <v>240</v>
      </c>
      <c r="D40" s="152" t="s">
        <v>46</v>
      </c>
      <c r="E40" s="107">
        <f t="shared" ref="E40:E43" si="4">-E12+E26</f>
        <v>14</v>
      </c>
      <c r="F40" s="108">
        <f>G40+I40</f>
        <v>2195</v>
      </c>
      <c r="G40" s="107">
        <f t="shared" si="2"/>
        <v>2077.5</v>
      </c>
      <c r="H40" s="109"/>
      <c r="I40" s="110">
        <f t="shared" si="3"/>
        <v>117.5</v>
      </c>
      <c r="J40" s="143"/>
      <c r="K40" s="156"/>
      <c r="L40" s="154"/>
      <c r="M40" s="142"/>
      <c r="N40" s="143"/>
      <c r="O40" s="143"/>
      <c r="P40" s="143"/>
      <c r="Q40" s="144"/>
    </row>
    <row r="41" spans="1:257" ht="33.950000000000003" customHeight="1">
      <c r="A41" s="247"/>
      <c r="B41" s="248"/>
      <c r="C41" s="155" t="s">
        <v>241</v>
      </c>
      <c r="D41" s="152" t="s">
        <v>47</v>
      </c>
      <c r="E41" s="107">
        <f t="shared" si="4"/>
        <v>-7.1999999999999886</v>
      </c>
      <c r="F41" s="108">
        <f t="shared" ref="F41" si="5">G41+I41</f>
        <v>243</v>
      </c>
      <c r="G41" s="107">
        <f t="shared" si="2"/>
        <v>200.5</v>
      </c>
      <c r="H41" s="109"/>
      <c r="I41" s="110">
        <f t="shared" si="3"/>
        <v>42.5</v>
      </c>
      <c r="J41" s="143"/>
      <c r="K41" s="143"/>
      <c r="L41" s="143"/>
      <c r="M41" s="142"/>
      <c r="N41" s="143"/>
      <c r="O41" s="143"/>
      <c r="P41" s="143"/>
      <c r="Q41" s="144"/>
    </row>
    <row r="42" spans="1:257" ht="33.950000000000003" customHeight="1">
      <c r="A42" s="247"/>
      <c r="B42" s="246" t="s">
        <v>242</v>
      </c>
      <c r="C42" s="246"/>
      <c r="D42" s="152" t="s">
        <v>58</v>
      </c>
      <c r="E42" s="111">
        <f t="shared" si="4"/>
        <v>5.6000000000000227</v>
      </c>
      <c r="F42" s="105">
        <f>G42+I42</f>
        <v>2234.6</v>
      </c>
      <c r="G42" s="111">
        <f t="shared" si="2"/>
        <v>2063.5</v>
      </c>
      <c r="H42" s="107">
        <f>-H14+H28</f>
        <v>68.000000000000014</v>
      </c>
      <c r="I42" s="112">
        <f t="shared" si="3"/>
        <v>171.09999999999991</v>
      </c>
      <c r="J42" s="143"/>
      <c r="K42" s="143"/>
      <c r="L42" s="143"/>
      <c r="M42" s="142"/>
      <c r="N42" s="143"/>
      <c r="O42" s="143"/>
      <c r="P42" s="143"/>
      <c r="Q42" s="144"/>
    </row>
    <row r="43" spans="1:257" ht="30" customHeight="1">
      <c r="A43" s="247"/>
      <c r="B43" s="238" t="s">
        <v>243</v>
      </c>
      <c r="C43" s="238"/>
      <c r="D43" s="152" t="s">
        <v>59</v>
      </c>
      <c r="E43" s="107">
        <f t="shared" si="4"/>
        <v>6.7000000000000455</v>
      </c>
      <c r="F43" s="108">
        <f>G43+I43</f>
        <v>2052.2000000000007</v>
      </c>
      <c r="G43" s="107">
        <f t="shared" si="2"/>
        <v>1885.2000000000007</v>
      </c>
      <c r="H43" s="109"/>
      <c r="I43" s="110">
        <f t="shared" si="3"/>
        <v>167</v>
      </c>
      <c r="J43" s="143"/>
      <c r="K43" s="143"/>
      <c r="L43" s="143"/>
      <c r="M43" s="142"/>
      <c r="N43" s="143"/>
      <c r="O43" s="143"/>
      <c r="P43" s="143"/>
      <c r="Q43" s="144"/>
    </row>
    <row r="44" spans="1:257" ht="61.5" customHeight="1">
      <c r="A44" s="237" t="s">
        <v>244</v>
      </c>
      <c r="B44" s="238"/>
      <c r="C44" s="238"/>
      <c r="D44" s="152" t="s">
        <v>60</v>
      </c>
      <c r="E44" s="109"/>
      <c r="F44" s="108">
        <f>G44+I44</f>
        <v>9.4999999999998863</v>
      </c>
      <c r="G44" s="107">
        <f t="shared" si="2"/>
        <v>9.9999999999909051E-2</v>
      </c>
      <c r="H44" s="109"/>
      <c r="I44" s="110">
        <f t="shared" si="3"/>
        <v>9.3999999999999773</v>
      </c>
      <c r="J44" s="143"/>
      <c r="K44" s="143"/>
      <c r="L44" s="143"/>
      <c r="M44" s="142"/>
      <c r="N44" s="143"/>
      <c r="O44" s="143"/>
      <c r="P44" s="143"/>
      <c r="Q44" s="144"/>
    </row>
    <row r="45" spans="1:257">
      <c r="A45" s="116" t="s">
        <v>247</v>
      </c>
      <c r="C45" s="140"/>
      <c r="D45" s="140"/>
      <c r="E45" s="140"/>
      <c r="F45" s="140"/>
      <c r="G45" s="140"/>
      <c r="H45" s="140"/>
      <c r="I45" s="140"/>
      <c r="J45" s="141"/>
      <c r="K45" s="141"/>
      <c r="L45" s="141"/>
      <c r="M45" s="141"/>
      <c r="N45" s="141"/>
      <c r="O45" s="141"/>
      <c r="P45" s="141"/>
      <c r="Q45" s="88"/>
      <c r="R45" s="88"/>
    </row>
    <row r="46" spans="1:257">
      <c r="A46" s="117" t="s">
        <v>248</v>
      </c>
      <c r="C46" s="140"/>
      <c r="D46" s="140"/>
      <c r="E46" s="140"/>
      <c r="F46" s="140"/>
      <c r="G46" s="140"/>
      <c r="H46" s="140"/>
      <c r="I46" s="140"/>
      <c r="J46" s="141"/>
      <c r="K46" s="141"/>
      <c r="L46" s="141"/>
      <c r="M46" s="141"/>
      <c r="N46" s="141"/>
      <c r="O46" s="141"/>
      <c r="P46" s="141"/>
      <c r="Q46" s="88"/>
      <c r="R46" s="88"/>
    </row>
    <row r="47" spans="1:257">
      <c r="A47" s="117" t="s">
        <v>315</v>
      </c>
      <c r="C47" s="87"/>
      <c r="D47" s="87"/>
      <c r="E47" s="87"/>
      <c r="F47" s="87"/>
      <c r="G47" s="87"/>
      <c r="H47" s="87"/>
      <c r="I47" s="87"/>
      <c r="J47" s="88"/>
      <c r="K47" s="88"/>
      <c r="L47" s="88"/>
      <c r="M47" s="88"/>
      <c r="N47" s="88"/>
      <c r="O47" s="88"/>
      <c r="P47" s="88"/>
      <c r="Q47" s="88"/>
      <c r="R47" s="88"/>
    </row>
    <row r="48" spans="1:257">
      <c r="B48" s="117"/>
      <c r="C48" s="87"/>
      <c r="D48" s="87"/>
      <c r="E48" s="87"/>
      <c r="F48" s="87"/>
      <c r="G48" s="87"/>
      <c r="H48" s="87"/>
      <c r="I48" s="87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2:18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2:18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2:18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2:18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2:18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2:18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2:18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2:18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2:18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2:18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2:18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2:18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2:18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2:18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2:18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2:18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2:18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2:18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2:18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2:18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2:18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2:18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2:18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2:18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2:18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2:18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2:18"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2:18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2:18"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2:18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2:18"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2:18"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2:18"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2:18"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2:18"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2:18"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2:18"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2:18"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2:18"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2:18"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2:18"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2:18"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2:18"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2:18"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2:18"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2:18"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2:18"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2:18"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2:18"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2:18"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2:18"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2:18"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2:18"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2:18"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2:18"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2:18"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2:18"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2:18"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2:18"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2:18"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2:18"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</sheetData>
  <mergeCells count="49">
    <mergeCell ref="L4:N4"/>
    <mergeCell ref="G5:G6"/>
    <mergeCell ref="I5:I6"/>
    <mergeCell ref="A2:I2"/>
    <mergeCell ref="A4:D6"/>
    <mergeCell ref="E4:E6"/>
    <mergeCell ref="F4:F6"/>
    <mergeCell ref="G4:I4"/>
    <mergeCell ref="L18:N18"/>
    <mergeCell ref="G19:G20"/>
    <mergeCell ref="I19:I20"/>
    <mergeCell ref="A7:D7"/>
    <mergeCell ref="A8:I8"/>
    <mergeCell ref="A9:C9"/>
    <mergeCell ref="A10:A15"/>
    <mergeCell ref="B10:C10"/>
    <mergeCell ref="B11:B13"/>
    <mergeCell ref="B14:C14"/>
    <mergeCell ref="B15:C15"/>
    <mergeCell ref="A16:C16"/>
    <mergeCell ref="A18:D20"/>
    <mergeCell ref="E18:E20"/>
    <mergeCell ref="F18:F20"/>
    <mergeCell ref="G18:I18"/>
    <mergeCell ref="L32:N32"/>
    <mergeCell ref="G33:G34"/>
    <mergeCell ref="I33:I34"/>
    <mergeCell ref="A21:D21"/>
    <mergeCell ref="A22:I22"/>
    <mergeCell ref="A23:C23"/>
    <mergeCell ref="A24:A29"/>
    <mergeCell ref="B24:C24"/>
    <mergeCell ref="B25:B27"/>
    <mergeCell ref="B28:C28"/>
    <mergeCell ref="B29:C29"/>
    <mergeCell ref="A30:C30"/>
    <mergeCell ref="A32:D34"/>
    <mergeCell ref="E32:E34"/>
    <mergeCell ref="F32:F34"/>
    <mergeCell ref="G32:I32"/>
    <mergeCell ref="A44:C44"/>
    <mergeCell ref="A35:D35"/>
    <mergeCell ref="A36:I36"/>
    <mergeCell ref="A37:C37"/>
    <mergeCell ref="A38:A43"/>
    <mergeCell ref="B38:C38"/>
    <mergeCell ref="B39:B41"/>
    <mergeCell ref="B42:C42"/>
    <mergeCell ref="B43:C43"/>
  </mergeCells>
  <conditionalFormatting sqref="E29">
    <cfRule type="cellIs" dxfId="19" priority="8" operator="greaterThan">
      <formula>$E$14</formula>
    </cfRule>
  </conditionalFormatting>
  <conditionalFormatting sqref="G30:G31 G36:G44">
    <cfRule type="cellIs" dxfId="18" priority="7" operator="greaterThan">
      <formula>$G$9</formula>
    </cfRule>
  </conditionalFormatting>
  <conditionalFormatting sqref="I30:I31 I36:I44">
    <cfRule type="cellIs" dxfId="17" priority="6" operator="greaterThan">
      <formula>$I$9</formula>
    </cfRule>
  </conditionalFormatting>
  <conditionalFormatting sqref="G43:G44">
    <cfRule type="cellIs" dxfId="16" priority="5" operator="greaterThan">
      <formula>$G$14</formula>
    </cfRule>
  </conditionalFormatting>
  <conditionalFormatting sqref="I43">
    <cfRule type="cellIs" dxfId="15" priority="4" operator="greaterThan">
      <formula>$I$14</formula>
    </cfRule>
  </conditionalFormatting>
  <conditionalFormatting sqref="G44">
    <cfRule type="cellIs" dxfId="14" priority="3" operator="greaterThan">
      <formula>$G$9</formula>
    </cfRule>
  </conditionalFormatting>
  <conditionalFormatting sqref="I44">
    <cfRule type="cellIs" dxfId="13" priority="2" operator="greaterThan">
      <formula>$I$9</formula>
    </cfRule>
  </conditionalFormatting>
  <conditionalFormatting sqref="G14">
    <cfRule type="cellIs" dxfId="12" priority="1" operator="greaterThan">
      <formula>$G$9</formula>
    </cfRule>
  </conditionalFormatting>
  <dataValidations count="3">
    <dataValidation type="custom" allowBlank="1" showInputMessage="1" showErrorMessage="1" sqref="F11:F16 F25:F31 F39:F44">
      <formula1>MOD(F11*10,1)=0</formula1>
    </dataValidation>
    <dataValidation type="custom" allowBlank="1" showInputMessage="1" showErrorMessage="1" errorTitle="Znaki po przecinku" error="Wpisujemy zatrudnienie w pełnych etatach bez miejsc po przecinku." sqref="E39:E44 E25:E31 E11:E16 G11:G16">
      <formula1>MOD(E11*10,1)=0</formula1>
    </dataValidation>
    <dataValidation type="custom" allowBlank="1" showInputMessage="1" showErrorMessage="1" errorTitle="Znaki po przecinku" error="Wpisana wartość może mieć wyłącznie 1 znak po przecinku." sqref="I29:I31 H24 H28:I28 I25:I27 H38 I11:I16 I39:I41 H42:I42 H10 G25:G31 G39:G44 I43:I44 H14">
      <formula1>MOD(G10*10,1)=0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workbookViewId="0">
      <selection activeCell="A2" sqref="A2:E2"/>
    </sheetView>
  </sheetViews>
  <sheetFormatPr defaultColWidth="0" defaultRowHeight="12.75" customHeight="1" zeroHeight="1"/>
  <cols>
    <col min="1" max="2" width="7.625" style="88" customWidth="1"/>
    <col min="3" max="3" width="47.875" style="88" customWidth="1"/>
    <col min="4" max="4" width="4.875" style="88" customWidth="1"/>
    <col min="5" max="5" width="9.375" style="88" customWidth="1"/>
    <col min="6" max="7" width="14.375" style="88" customWidth="1"/>
    <col min="8" max="8" width="14.375" style="89" customWidth="1"/>
    <col min="9" max="10" width="7.625" style="89" customWidth="1"/>
    <col min="11" max="17" width="0" style="89" hidden="1" customWidth="1"/>
    <col min="18" max="16384" width="7.625" style="89" hidden="1"/>
  </cols>
  <sheetData>
    <row r="1" spans="1:16" ht="12">
      <c r="A1" s="83"/>
      <c r="B1" s="84"/>
      <c r="C1" s="85"/>
      <c r="D1" s="85"/>
      <c r="E1" s="86"/>
      <c r="F1" s="86"/>
      <c r="G1" s="87"/>
      <c r="H1" s="88"/>
      <c r="I1" s="88"/>
      <c r="J1" s="88"/>
      <c r="K1" s="88"/>
      <c r="L1" s="88"/>
      <c r="M1" s="88"/>
      <c r="N1" s="88"/>
      <c r="O1" s="88"/>
      <c r="P1" s="88"/>
    </row>
    <row r="2" spans="1:16" s="92" customFormat="1" ht="12">
      <c r="A2" s="276" t="s">
        <v>249</v>
      </c>
      <c r="B2" s="276"/>
      <c r="C2" s="276"/>
      <c r="D2" s="276"/>
      <c r="E2" s="276"/>
      <c r="F2" s="123"/>
      <c r="G2" s="90"/>
      <c r="H2" s="122" t="s">
        <v>312</v>
      </c>
      <c r="I2" s="91"/>
      <c r="J2" s="91"/>
      <c r="K2" s="91"/>
      <c r="L2" s="91"/>
      <c r="M2" s="91"/>
      <c r="N2" s="91"/>
      <c r="O2" s="91"/>
      <c r="P2" s="91"/>
    </row>
    <row r="3" spans="1:16" thickBot="1">
      <c r="A3" s="124"/>
      <c r="B3" s="124"/>
      <c r="C3" s="124"/>
      <c r="D3" s="124"/>
      <c r="E3" s="124"/>
      <c r="F3" s="124"/>
      <c r="G3" s="87"/>
      <c r="H3" s="88"/>
      <c r="I3" s="88"/>
      <c r="J3" s="88"/>
      <c r="K3" s="88"/>
      <c r="L3" s="88"/>
      <c r="M3" s="88"/>
      <c r="N3" s="88"/>
      <c r="O3" s="88"/>
      <c r="P3" s="88"/>
    </row>
    <row r="4" spans="1:16" ht="24">
      <c r="A4" s="249" t="s">
        <v>230</v>
      </c>
      <c r="B4" s="250"/>
      <c r="C4" s="250"/>
      <c r="D4" s="251"/>
      <c r="E4" s="125" t="s">
        <v>250</v>
      </c>
      <c r="F4" s="126" t="s">
        <v>235</v>
      </c>
      <c r="G4" s="127" t="s">
        <v>245</v>
      </c>
      <c r="H4" s="126" t="s">
        <v>251</v>
      </c>
      <c r="I4" s="88"/>
      <c r="J4" s="88"/>
      <c r="K4" s="88"/>
      <c r="L4" s="88"/>
      <c r="M4" s="88"/>
      <c r="N4" s="88"/>
      <c r="O4" s="88"/>
      <c r="P4" s="88"/>
    </row>
    <row r="5" spans="1:16" ht="12">
      <c r="A5" s="277">
        <v>1</v>
      </c>
      <c r="B5" s="277"/>
      <c r="C5" s="277"/>
      <c r="D5" s="277"/>
      <c r="E5" s="128">
        <v>2</v>
      </c>
      <c r="F5" s="129">
        <v>3</v>
      </c>
      <c r="G5" s="129">
        <v>4</v>
      </c>
      <c r="H5" s="129">
        <v>5</v>
      </c>
      <c r="I5" s="88"/>
      <c r="J5" s="88"/>
      <c r="K5" s="88"/>
      <c r="L5" s="88"/>
      <c r="M5" s="88"/>
      <c r="N5" s="88"/>
      <c r="O5" s="88"/>
      <c r="P5" s="88"/>
    </row>
    <row r="6" spans="1:16" ht="39.950000000000003" customHeight="1">
      <c r="A6" s="266" t="s">
        <v>252</v>
      </c>
      <c r="B6" s="266"/>
      <c r="C6" s="266"/>
      <c r="D6" s="130" t="s">
        <v>43</v>
      </c>
      <c r="E6" s="130" t="s">
        <v>253</v>
      </c>
      <c r="F6" s="93">
        <f>F7+F9</f>
        <v>5330</v>
      </c>
      <c r="G6" s="93">
        <f>G7+G9</f>
        <v>6281</v>
      </c>
      <c r="H6" s="93">
        <f>H7+H9</f>
        <v>951</v>
      </c>
      <c r="I6" s="88"/>
      <c r="J6" s="88"/>
      <c r="K6" s="88"/>
      <c r="L6" s="88"/>
      <c r="M6" s="88"/>
      <c r="N6" s="88"/>
      <c r="O6" s="88"/>
      <c r="P6" s="88"/>
    </row>
    <row r="7" spans="1:16" ht="39.950000000000003" customHeight="1">
      <c r="A7" s="266" t="s">
        <v>10</v>
      </c>
      <c r="B7" s="270" t="s">
        <v>254</v>
      </c>
      <c r="C7" s="270"/>
      <c r="D7" s="130" t="s">
        <v>44</v>
      </c>
      <c r="E7" s="130" t="s">
        <v>253</v>
      </c>
      <c r="F7" s="94">
        <v>4322</v>
      </c>
      <c r="G7" s="94">
        <v>4740</v>
      </c>
      <c r="H7" s="94">
        <f>G7-F7</f>
        <v>418</v>
      </c>
      <c r="I7" s="88"/>
      <c r="J7" s="88"/>
      <c r="K7" s="88"/>
      <c r="L7" s="88"/>
      <c r="M7" s="88"/>
      <c r="N7" s="88"/>
      <c r="O7" s="88"/>
      <c r="P7" s="88"/>
    </row>
    <row r="8" spans="1:16" ht="39.950000000000003" customHeight="1">
      <c r="A8" s="266"/>
      <c r="B8" s="278" t="s">
        <v>255</v>
      </c>
      <c r="C8" s="275"/>
      <c r="D8" s="130" t="s">
        <v>45</v>
      </c>
      <c r="E8" s="130" t="s">
        <v>253</v>
      </c>
      <c r="F8" s="94">
        <v>1399</v>
      </c>
      <c r="G8" s="94">
        <v>1531</v>
      </c>
      <c r="H8" s="94">
        <f t="shared" ref="H8:H22" si="0">G8-F8</f>
        <v>132</v>
      </c>
      <c r="I8" s="88"/>
      <c r="J8" s="88"/>
      <c r="K8" s="88"/>
      <c r="L8" s="88"/>
      <c r="M8" s="88"/>
      <c r="N8" s="88"/>
      <c r="O8" s="88"/>
      <c r="P8" s="88"/>
    </row>
    <row r="9" spans="1:16" ht="39.950000000000003" customHeight="1">
      <c r="A9" s="266"/>
      <c r="B9" s="270" t="s">
        <v>256</v>
      </c>
      <c r="C9" s="270"/>
      <c r="D9" s="130" t="s">
        <v>46</v>
      </c>
      <c r="E9" s="130" t="s">
        <v>253</v>
      </c>
      <c r="F9" s="94">
        <v>1008</v>
      </c>
      <c r="G9" s="94">
        <v>1541</v>
      </c>
      <c r="H9" s="94">
        <f t="shared" si="0"/>
        <v>533</v>
      </c>
      <c r="I9" s="88"/>
      <c r="J9" s="88"/>
      <c r="K9" s="88"/>
      <c r="L9" s="88"/>
      <c r="M9" s="88"/>
      <c r="N9" s="88"/>
      <c r="O9" s="88"/>
      <c r="P9" s="88"/>
    </row>
    <row r="10" spans="1:16" ht="39.950000000000003" customHeight="1">
      <c r="A10" s="266"/>
      <c r="B10" s="278" t="s">
        <v>255</v>
      </c>
      <c r="C10" s="275"/>
      <c r="D10" s="130" t="s">
        <v>47</v>
      </c>
      <c r="E10" s="130" t="s">
        <v>253</v>
      </c>
      <c r="F10" s="94">
        <v>393</v>
      </c>
      <c r="G10" s="95">
        <v>789</v>
      </c>
      <c r="H10" s="95">
        <f t="shared" si="0"/>
        <v>396</v>
      </c>
      <c r="I10" s="88"/>
      <c r="J10" s="88"/>
      <c r="K10" s="88"/>
      <c r="L10" s="88"/>
      <c r="M10" s="88"/>
      <c r="N10" s="88"/>
      <c r="O10" s="88"/>
      <c r="P10" s="88"/>
    </row>
    <row r="11" spans="1:16" ht="39.950000000000003" customHeight="1">
      <c r="A11" s="266" t="s">
        <v>257</v>
      </c>
      <c r="B11" s="266"/>
      <c r="C11" s="266"/>
      <c r="D11" s="130" t="s">
        <v>58</v>
      </c>
      <c r="E11" s="130" t="s">
        <v>253</v>
      </c>
      <c r="F11" s="94">
        <v>1132</v>
      </c>
      <c r="G11" s="94">
        <v>1225</v>
      </c>
      <c r="H11" s="94">
        <f t="shared" si="0"/>
        <v>93</v>
      </c>
      <c r="I11" s="88"/>
      <c r="J11" s="88"/>
      <c r="K11" s="88"/>
      <c r="L11" s="88"/>
      <c r="M11" s="88"/>
      <c r="N11" s="88"/>
      <c r="O11" s="88"/>
      <c r="P11" s="88"/>
    </row>
    <row r="12" spans="1:16" ht="39.950000000000003" customHeight="1">
      <c r="A12" s="266" t="s">
        <v>258</v>
      </c>
      <c r="B12" s="266"/>
      <c r="C12" s="266"/>
      <c r="D12" s="130" t="s">
        <v>59</v>
      </c>
      <c r="E12" s="130" t="s">
        <v>253</v>
      </c>
      <c r="F12" s="94">
        <v>39</v>
      </c>
      <c r="G12" s="94">
        <v>46</v>
      </c>
      <c r="H12" s="94">
        <f t="shared" si="0"/>
        <v>7</v>
      </c>
      <c r="I12" s="88"/>
      <c r="J12" s="88"/>
      <c r="K12" s="88"/>
      <c r="L12" s="88"/>
      <c r="M12" s="88"/>
      <c r="N12" s="88"/>
      <c r="O12" s="88"/>
      <c r="P12" s="88"/>
    </row>
    <row r="13" spans="1:16" ht="39.950000000000003" customHeight="1">
      <c r="A13" s="266" t="s">
        <v>259</v>
      </c>
      <c r="B13" s="266"/>
      <c r="C13" s="266"/>
      <c r="D13" s="130" t="s">
        <v>60</v>
      </c>
      <c r="E13" s="130" t="s">
        <v>260</v>
      </c>
      <c r="F13" s="94">
        <v>461</v>
      </c>
      <c r="G13" s="94">
        <v>713</v>
      </c>
      <c r="H13" s="94">
        <f t="shared" si="0"/>
        <v>252</v>
      </c>
      <c r="I13" s="88"/>
      <c r="J13" s="88"/>
      <c r="K13" s="88"/>
      <c r="L13" s="88"/>
      <c r="M13" s="88"/>
      <c r="N13" s="88"/>
      <c r="O13" s="88"/>
      <c r="P13" s="88"/>
    </row>
    <row r="14" spans="1:16" ht="39.950000000000003" customHeight="1">
      <c r="A14" s="266" t="s">
        <v>261</v>
      </c>
      <c r="B14" s="266"/>
      <c r="C14" s="266"/>
      <c r="D14" s="130" t="s">
        <v>61</v>
      </c>
      <c r="E14" s="130" t="s">
        <v>253</v>
      </c>
      <c r="F14" s="94">
        <v>138</v>
      </c>
      <c r="G14" s="94">
        <v>183</v>
      </c>
      <c r="H14" s="94">
        <f t="shared" si="0"/>
        <v>45</v>
      </c>
      <c r="I14" s="88"/>
      <c r="J14" s="88"/>
      <c r="K14" s="88"/>
      <c r="L14" s="88"/>
      <c r="M14" s="88"/>
      <c r="N14" s="88"/>
      <c r="O14" s="88"/>
      <c r="P14" s="88"/>
    </row>
    <row r="15" spans="1:16" ht="39.950000000000003" customHeight="1">
      <c r="A15" s="273" t="s">
        <v>262</v>
      </c>
      <c r="B15" s="274"/>
      <c r="C15" s="275"/>
      <c r="D15" s="130">
        <v>10</v>
      </c>
      <c r="E15" s="130" t="s">
        <v>253</v>
      </c>
      <c r="F15" s="94">
        <v>135</v>
      </c>
      <c r="G15" s="94">
        <v>174</v>
      </c>
      <c r="H15" s="94">
        <f t="shared" si="0"/>
        <v>39</v>
      </c>
      <c r="I15" s="88"/>
      <c r="J15" s="88"/>
      <c r="K15" s="88"/>
      <c r="L15" s="88"/>
      <c r="M15" s="88"/>
      <c r="N15" s="88"/>
      <c r="O15" s="88"/>
      <c r="P15" s="88"/>
    </row>
    <row r="16" spans="1:16" ht="39.950000000000003" customHeight="1">
      <c r="A16" s="266" t="s">
        <v>263</v>
      </c>
      <c r="B16" s="266"/>
      <c r="C16" s="266"/>
      <c r="D16" s="130">
        <v>11</v>
      </c>
      <c r="E16" s="130" t="s">
        <v>253</v>
      </c>
      <c r="F16" s="94">
        <v>66</v>
      </c>
      <c r="G16" s="94">
        <v>83</v>
      </c>
      <c r="H16" s="94">
        <f t="shared" si="0"/>
        <v>17</v>
      </c>
      <c r="I16" s="88"/>
      <c r="J16" s="88"/>
      <c r="K16" s="88"/>
      <c r="L16" s="88"/>
      <c r="M16" s="88"/>
      <c r="N16" s="88"/>
      <c r="O16" s="88"/>
      <c r="P16" s="88"/>
    </row>
    <row r="17" spans="1:16" ht="39.950000000000003" customHeight="1">
      <c r="A17" s="265" t="s">
        <v>264</v>
      </c>
      <c r="B17" s="265"/>
      <c r="C17" s="265"/>
      <c r="D17" s="130">
        <v>12</v>
      </c>
      <c r="E17" s="130" t="s">
        <v>265</v>
      </c>
      <c r="F17" s="96">
        <v>1008.6</v>
      </c>
      <c r="G17" s="96">
        <v>1202.0999999999999</v>
      </c>
      <c r="H17" s="96">
        <f t="shared" si="0"/>
        <v>193.49999999999989</v>
      </c>
      <c r="I17" s="97"/>
      <c r="J17" s="88"/>
      <c r="K17" s="88"/>
      <c r="L17" s="88"/>
      <c r="M17" s="88"/>
      <c r="N17" s="88"/>
      <c r="O17" s="88"/>
      <c r="P17" s="88"/>
    </row>
    <row r="18" spans="1:16" ht="39.950000000000003" customHeight="1">
      <c r="A18" s="266" t="s">
        <v>266</v>
      </c>
      <c r="B18" s="266"/>
      <c r="C18" s="266"/>
      <c r="D18" s="130">
        <v>13</v>
      </c>
      <c r="E18" s="130" t="s">
        <v>265</v>
      </c>
      <c r="F18" s="96">
        <v>1523.5</v>
      </c>
      <c r="G18" s="96">
        <v>1582.2</v>
      </c>
      <c r="H18" s="96">
        <f t="shared" si="0"/>
        <v>58.700000000000045</v>
      </c>
      <c r="I18" s="88"/>
      <c r="J18" s="88"/>
      <c r="K18" s="88"/>
      <c r="L18" s="88"/>
      <c r="M18" s="88"/>
      <c r="N18" s="88"/>
      <c r="O18" s="88"/>
      <c r="P18" s="88"/>
    </row>
    <row r="19" spans="1:16" ht="39.950000000000003" customHeight="1">
      <c r="A19" s="266" t="s">
        <v>267</v>
      </c>
      <c r="B19" s="266"/>
      <c r="C19" s="266"/>
      <c r="D19" s="130">
        <v>14</v>
      </c>
      <c r="E19" s="130" t="s">
        <v>265</v>
      </c>
      <c r="F19" s="96">
        <v>35702.699999999997</v>
      </c>
      <c r="G19" s="96">
        <v>78369.100000000006</v>
      </c>
      <c r="H19" s="96">
        <f t="shared" si="0"/>
        <v>42666.400000000009</v>
      </c>
      <c r="I19" s="88"/>
      <c r="J19" s="88"/>
      <c r="K19" s="88"/>
      <c r="L19" s="88"/>
      <c r="M19" s="88"/>
      <c r="N19" s="88"/>
      <c r="O19" s="88"/>
      <c r="P19" s="88"/>
    </row>
    <row r="20" spans="1:16" ht="39.950000000000003" customHeight="1">
      <c r="A20" s="267" t="s">
        <v>268</v>
      </c>
      <c r="B20" s="268"/>
      <c r="C20" s="269"/>
      <c r="D20" s="131">
        <v>15</v>
      </c>
      <c r="E20" s="131" t="s">
        <v>265</v>
      </c>
      <c r="F20" s="96">
        <v>3718</v>
      </c>
      <c r="G20" s="98">
        <v>3150.6</v>
      </c>
      <c r="H20" s="98">
        <f t="shared" si="0"/>
        <v>-567.40000000000009</v>
      </c>
      <c r="I20" s="88"/>
      <c r="J20" s="88"/>
      <c r="K20" s="88"/>
      <c r="L20" s="88"/>
      <c r="M20" s="88"/>
      <c r="N20" s="88"/>
      <c r="O20" s="88"/>
      <c r="P20" s="88"/>
    </row>
    <row r="21" spans="1:16" ht="39.950000000000003" customHeight="1">
      <c r="A21" s="266" t="s">
        <v>269</v>
      </c>
      <c r="B21" s="270"/>
      <c r="C21" s="270"/>
      <c r="D21" s="130">
        <v>16</v>
      </c>
      <c r="E21" s="130" t="s">
        <v>265</v>
      </c>
      <c r="F21" s="96">
        <v>4729.5</v>
      </c>
      <c r="G21" s="96">
        <v>583.6</v>
      </c>
      <c r="H21" s="96">
        <f t="shared" si="0"/>
        <v>-4145.8999999999996</v>
      </c>
      <c r="I21" s="88"/>
      <c r="J21" s="88"/>
      <c r="K21" s="88"/>
      <c r="L21" s="88"/>
      <c r="M21" s="88"/>
      <c r="N21" s="88"/>
      <c r="O21" s="88"/>
      <c r="P21" s="88"/>
    </row>
    <row r="22" spans="1:16" ht="39.950000000000003" customHeight="1" thickBot="1">
      <c r="A22" s="271" t="s">
        <v>270</v>
      </c>
      <c r="B22" s="272"/>
      <c r="C22" s="272"/>
      <c r="D22" s="132">
        <v>17</v>
      </c>
      <c r="E22" s="132" t="s">
        <v>265</v>
      </c>
      <c r="F22" s="99">
        <v>4729.5</v>
      </c>
      <c r="G22" s="99">
        <v>583.6</v>
      </c>
      <c r="H22" s="99">
        <f t="shared" si="0"/>
        <v>-4145.8999999999996</v>
      </c>
      <c r="I22" s="88"/>
      <c r="J22" s="88"/>
      <c r="K22" s="88"/>
      <c r="L22" s="88"/>
      <c r="M22" s="88"/>
      <c r="N22" s="88"/>
      <c r="O22" s="88"/>
      <c r="P22" s="88"/>
    </row>
    <row r="23" spans="1:16" ht="12">
      <c r="H23" s="88"/>
      <c r="I23" s="88"/>
      <c r="J23" s="88"/>
      <c r="K23" s="88"/>
      <c r="L23" s="88"/>
      <c r="M23" s="88"/>
      <c r="N23" s="88"/>
      <c r="O23" s="88"/>
      <c r="P23" s="88"/>
    </row>
    <row r="24" spans="1:16" ht="12">
      <c r="H24" s="88"/>
      <c r="I24" s="88"/>
      <c r="J24" s="88"/>
      <c r="K24" s="88"/>
      <c r="L24" s="88"/>
      <c r="M24" s="88"/>
      <c r="N24" s="88"/>
      <c r="O24" s="88"/>
      <c r="P24" s="88"/>
    </row>
    <row r="25" spans="1:16" ht="12">
      <c r="A25" s="263"/>
      <c r="B25" s="263"/>
      <c r="C25" s="133"/>
      <c r="D25" s="100"/>
      <c r="E25" s="263"/>
      <c r="F25" s="263"/>
      <c r="G25" s="263"/>
      <c r="H25" s="88"/>
      <c r="I25" s="88"/>
      <c r="J25" s="88"/>
      <c r="K25" s="88"/>
      <c r="L25" s="88"/>
      <c r="M25" s="88"/>
      <c r="N25" s="88"/>
      <c r="O25" s="88"/>
      <c r="P25" s="88"/>
    </row>
    <row r="26" spans="1:16" ht="12">
      <c r="A26" s="134"/>
      <c r="B26" s="134"/>
      <c r="C26" s="135"/>
      <c r="D26" s="122"/>
      <c r="E26" s="264"/>
      <c r="F26" s="264"/>
      <c r="G26" s="264"/>
      <c r="H26" s="91"/>
      <c r="I26" s="88"/>
      <c r="J26" s="88"/>
      <c r="K26" s="88"/>
      <c r="L26" s="88"/>
      <c r="M26" s="88"/>
      <c r="N26" s="88"/>
      <c r="O26" s="88"/>
      <c r="P26" s="88"/>
    </row>
    <row r="27" spans="1:16" ht="12">
      <c r="A27" s="134"/>
      <c r="B27" s="134"/>
      <c r="C27" s="136"/>
      <c r="D27" s="136"/>
      <c r="G27" s="122"/>
      <c r="H27" s="88"/>
      <c r="I27" s="88"/>
      <c r="J27" s="88"/>
      <c r="K27" s="88"/>
      <c r="L27" s="88"/>
      <c r="M27" s="88"/>
      <c r="N27" s="88"/>
      <c r="O27" s="88"/>
      <c r="P27" s="88"/>
    </row>
    <row r="28" spans="1:16" ht="12">
      <c r="H28" s="88"/>
      <c r="I28" s="88"/>
      <c r="J28" s="88"/>
      <c r="K28" s="88"/>
      <c r="L28" s="88"/>
      <c r="M28" s="88"/>
      <c r="N28" s="88"/>
      <c r="O28" s="88"/>
      <c r="P28" s="88"/>
    </row>
    <row r="29" spans="1:16" ht="12">
      <c r="H29" s="88"/>
      <c r="I29" s="88"/>
      <c r="J29" s="88"/>
      <c r="K29" s="88"/>
      <c r="L29" s="88"/>
      <c r="M29" s="88"/>
      <c r="N29" s="88"/>
      <c r="O29" s="88"/>
      <c r="P29" s="88"/>
    </row>
    <row r="30" spans="1:16" ht="12">
      <c r="A30" s="101"/>
      <c r="B30" s="101"/>
      <c r="H30" s="88"/>
      <c r="I30" s="88"/>
      <c r="J30" s="88"/>
      <c r="K30" s="88"/>
      <c r="L30" s="88"/>
      <c r="M30" s="88"/>
      <c r="N30" s="88"/>
      <c r="O30" s="88"/>
      <c r="P30" s="88"/>
    </row>
    <row r="31" spans="1:16" ht="12">
      <c r="H31" s="88"/>
      <c r="I31" s="88"/>
      <c r="J31" s="88"/>
      <c r="K31" s="88"/>
      <c r="L31" s="88"/>
      <c r="M31" s="88"/>
      <c r="N31" s="88"/>
      <c r="O31" s="88"/>
      <c r="P31" s="88"/>
    </row>
    <row r="32" spans="1:16" ht="12">
      <c r="H32" s="88"/>
      <c r="I32" s="88"/>
      <c r="J32" s="88"/>
      <c r="K32" s="88"/>
      <c r="L32" s="88"/>
      <c r="M32" s="88"/>
      <c r="N32" s="88"/>
      <c r="O32" s="88"/>
      <c r="P32" s="88"/>
    </row>
    <row r="33" spans="8:16" ht="12">
      <c r="H33" s="88"/>
      <c r="I33" s="88"/>
      <c r="J33" s="88"/>
      <c r="K33" s="88"/>
      <c r="L33" s="88"/>
      <c r="M33" s="88"/>
      <c r="N33" s="88"/>
      <c r="O33" s="88"/>
      <c r="P33" s="88"/>
    </row>
    <row r="34" spans="8:16" ht="12">
      <c r="H34" s="88"/>
      <c r="I34" s="88"/>
      <c r="J34" s="88"/>
      <c r="K34" s="88"/>
      <c r="L34" s="88"/>
      <c r="M34" s="88"/>
      <c r="N34" s="88"/>
      <c r="O34" s="88"/>
      <c r="P34" s="88"/>
    </row>
    <row r="35" spans="8:16" ht="12">
      <c r="H35" s="88"/>
      <c r="I35" s="88"/>
      <c r="J35" s="88"/>
      <c r="K35" s="88"/>
      <c r="L35" s="88"/>
      <c r="M35" s="88"/>
      <c r="N35" s="88"/>
      <c r="O35" s="88"/>
      <c r="P35" s="88"/>
    </row>
    <row r="36" spans="8:16" ht="12">
      <c r="H36" s="88"/>
      <c r="I36" s="88"/>
      <c r="J36" s="88"/>
      <c r="K36" s="88"/>
      <c r="L36" s="88"/>
      <c r="M36" s="88"/>
      <c r="N36" s="88"/>
      <c r="O36" s="88"/>
      <c r="P36" s="88"/>
    </row>
    <row r="37" spans="8:16" ht="12">
      <c r="H37" s="88"/>
      <c r="I37" s="88"/>
      <c r="J37" s="88"/>
      <c r="K37" s="88"/>
      <c r="L37" s="88"/>
      <c r="M37" s="88"/>
      <c r="N37" s="88"/>
      <c r="O37" s="88"/>
      <c r="P37" s="88"/>
    </row>
    <row r="38" spans="8:16" ht="12">
      <c r="H38" s="88"/>
      <c r="I38" s="88"/>
      <c r="J38" s="88"/>
      <c r="K38" s="88"/>
      <c r="L38" s="88"/>
      <c r="M38" s="88"/>
      <c r="N38" s="88"/>
      <c r="O38" s="88"/>
      <c r="P38" s="88"/>
    </row>
    <row r="39" spans="8:16" ht="12">
      <c r="H39" s="88"/>
      <c r="I39" s="88"/>
      <c r="J39" s="88"/>
      <c r="K39" s="88"/>
      <c r="L39" s="88"/>
      <c r="M39" s="88"/>
      <c r="N39" s="88"/>
    </row>
    <row r="40" spans="8:16" ht="12">
      <c r="H40" s="88"/>
      <c r="I40" s="88"/>
      <c r="J40" s="88"/>
      <c r="K40" s="88"/>
      <c r="L40" s="88"/>
      <c r="M40" s="88"/>
      <c r="N40" s="88"/>
    </row>
    <row r="41" spans="8:16" ht="12">
      <c r="H41" s="88"/>
      <c r="I41" s="88"/>
      <c r="J41" s="88"/>
      <c r="K41" s="88"/>
      <c r="L41" s="88"/>
      <c r="M41" s="88"/>
      <c r="N41" s="88"/>
    </row>
    <row r="42" spans="8:16" ht="12"/>
    <row r="43" spans="8:16" ht="12"/>
  </sheetData>
  <mergeCells count="24">
    <mergeCell ref="A16:C16"/>
    <mergeCell ref="A2:E2"/>
    <mergeCell ref="A4:D4"/>
    <mergeCell ref="A5:D5"/>
    <mergeCell ref="A6:C6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25:B25"/>
    <mergeCell ref="E25:G25"/>
    <mergeCell ref="E26:G26"/>
    <mergeCell ref="A17:C17"/>
    <mergeCell ref="A18:C18"/>
    <mergeCell ref="A19:C19"/>
    <mergeCell ref="A20:C20"/>
    <mergeCell ref="A21:C21"/>
    <mergeCell ref="A22:C22"/>
  </mergeCells>
  <conditionalFormatting sqref="G8">
    <cfRule type="cellIs" dxfId="11" priority="12" stopIfTrue="1" operator="greaterThan">
      <formula>$G$7</formula>
    </cfRule>
  </conditionalFormatting>
  <conditionalFormatting sqref="G15">
    <cfRule type="cellIs" dxfId="10" priority="11" stopIfTrue="1" operator="greaterThan">
      <formula>$G$14</formula>
    </cfRule>
  </conditionalFormatting>
  <conditionalFormatting sqref="G9">
    <cfRule type="cellIs" dxfId="9" priority="10" operator="greaterThan">
      <formula>$G$7</formula>
    </cfRule>
  </conditionalFormatting>
  <conditionalFormatting sqref="G10">
    <cfRule type="cellIs" dxfId="8" priority="9" operator="greaterThan">
      <formula>$G$9</formula>
    </cfRule>
  </conditionalFormatting>
  <conditionalFormatting sqref="G22">
    <cfRule type="cellIs" dxfId="7" priority="8" operator="greaterThan">
      <formula>$G$21</formula>
    </cfRule>
  </conditionalFormatting>
  <conditionalFormatting sqref="G20">
    <cfRule type="cellIs" dxfId="6" priority="7" operator="greaterThan">
      <formula>$G$19</formula>
    </cfRule>
  </conditionalFormatting>
  <conditionalFormatting sqref="H8">
    <cfRule type="cellIs" dxfId="5" priority="6" stopIfTrue="1" operator="greaterThan">
      <formula>$G$7</formula>
    </cfRule>
  </conditionalFormatting>
  <conditionalFormatting sqref="H15">
    <cfRule type="cellIs" dxfId="4" priority="5" stopIfTrue="1" operator="greaterThan">
      <formula>$G$14</formula>
    </cfRule>
  </conditionalFormatting>
  <conditionalFormatting sqref="H9">
    <cfRule type="cellIs" dxfId="3" priority="4" operator="greaterThan">
      <formula>$G$7</formula>
    </cfRule>
  </conditionalFormatting>
  <conditionalFormatting sqref="H10">
    <cfRule type="cellIs" dxfId="2" priority="3" operator="greaterThan">
      <formula>$G$9</formula>
    </cfRule>
  </conditionalFormatting>
  <conditionalFormatting sqref="H22">
    <cfRule type="cellIs" dxfId="1" priority="2" operator="greaterThan">
      <formula>$G$21</formula>
    </cfRule>
  </conditionalFormatting>
  <conditionalFormatting sqref="H20">
    <cfRule type="cellIs" dxfId="0" priority="1" operator="greaterThan">
      <formula>$G$19</formula>
    </cfRule>
  </conditionalFormatting>
  <dataValidations count="2">
    <dataValidation type="custom" allowBlank="1" showInputMessage="1" showErrorMessage="1" errorTitle="Znaki po przecinku" error="Wpisujemy bez miejsc po przecinku." sqref="H7:H22 F7:F22 G7:G16">
      <formula1>MOD(F7,1)=0</formula1>
    </dataValidation>
    <dataValidation type="custom" allowBlank="1" showInputMessage="1" showErrorMessage="1" errorTitle="Znaki po przecinku" error="Wpisana wartość może mieć wyłącznie 1 znak po przecinku." sqref="G17:G22">
      <formula1>MOD(G17*10,1)=0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>
      <selection sqref="A1:I1"/>
    </sheetView>
  </sheetViews>
  <sheetFormatPr defaultRowHeight="12.75"/>
  <cols>
    <col min="1" max="1" width="4.125" style="77" customWidth="1"/>
    <col min="2" max="2" width="40" style="78" customWidth="1"/>
    <col min="3" max="3" width="11.5" style="79" customWidth="1"/>
    <col min="4" max="6" width="11.5" style="80" customWidth="1"/>
    <col min="7" max="10" width="11.5" style="81" customWidth="1"/>
    <col min="11" max="11" width="11.5" style="82" customWidth="1"/>
    <col min="12" max="16384" width="9" style="56"/>
  </cols>
  <sheetData>
    <row r="1" spans="1:11" ht="28.5" customHeight="1">
      <c r="A1" s="281" t="s">
        <v>271</v>
      </c>
      <c r="B1" s="281"/>
      <c r="C1" s="281"/>
      <c r="D1" s="281"/>
      <c r="E1" s="281"/>
      <c r="F1" s="281"/>
      <c r="G1" s="281"/>
      <c r="H1" s="281"/>
      <c r="I1" s="281"/>
      <c r="J1" s="119"/>
      <c r="K1" s="120" t="s">
        <v>312</v>
      </c>
    </row>
    <row r="2" spans="1:11" ht="15">
      <c r="A2" s="282" t="s">
        <v>272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8.75" customHeight="1">
      <c r="A3" s="283" t="s">
        <v>273</v>
      </c>
      <c r="B3" s="284" t="s">
        <v>274</v>
      </c>
      <c r="C3" s="285" t="s">
        <v>275</v>
      </c>
      <c r="D3" s="285"/>
      <c r="E3" s="285"/>
      <c r="F3" s="285"/>
      <c r="G3" s="285"/>
      <c r="H3" s="285"/>
      <c r="I3" s="285"/>
      <c r="J3" s="285"/>
      <c r="K3" s="286" t="s">
        <v>276</v>
      </c>
    </row>
    <row r="4" spans="1:11" ht="42">
      <c r="A4" s="283"/>
      <c r="B4" s="284"/>
      <c r="C4" s="52" t="s">
        <v>277</v>
      </c>
      <c r="D4" s="52" t="s">
        <v>278</v>
      </c>
      <c r="E4" s="52" t="s">
        <v>279</v>
      </c>
      <c r="F4" s="52" t="s">
        <v>280</v>
      </c>
      <c r="G4" s="52" t="s">
        <v>281</v>
      </c>
      <c r="H4" s="52" t="s">
        <v>282</v>
      </c>
      <c r="I4" s="52" t="s">
        <v>283</v>
      </c>
      <c r="J4" s="52" t="s">
        <v>284</v>
      </c>
      <c r="K4" s="286"/>
    </row>
    <row r="5" spans="1:11" ht="43.5" customHeight="1">
      <c r="A5" s="53">
        <v>1</v>
      </c>
      <c r="B5" s="54" t="s">
        <v>285</v>
      </c>
      <c r="C5" s="55">
        <v>0</v>
      </c>
      <c r="D5" s="55"/>
      <c r="E5" s="55">
        <v>47801</v>
      </c>
      <c r="F5" s="55"/>
      <c r="G5" s="55"/>
      <c r="H5" s="55"/>
      <c r="I5" s="55"/>
      <c r="J5" s="55"/>
      <c r="K5" s="55">
        <f>ROUND(SUM(C5:J5),1)</f>
        <v>47801</v>
      </c>
    </row>
    <row r="6" spans="1:11" ht="43.5" customHeight="1">
      <c r="A6" s="53">
        <v>2</v>
      </c>
      <c r="B6" s="54" t="s">
        <v>286</v>
      </c>
      <c r="C6" s="57">
        <v>144</v>
      </c>
      <c r="D6" s="57"/>
      <c r="E6" s="57">
        <v>112.6</v>
      </c>
      <c r="F6" s="57">
        <v>532.29999999999995</v>
      </c>
      <c r="G6" s="57"/>
      <c r="H6" s="57"/>
      <c r="I6" s="57"/>
      <c r="J6" s="57"/>
      <c r="K6" s="55">
        <f t="shared" ref="K6:K30" si="0">ROUND(SUM(C6:J6),1)</f>
        <v>788.9</v>
      </c>
    </row>
    <row r="7" spans="1:11" ht="43.5" customHeight="1">
      <c r="A7" s="53">
        <v>3</v>
      </c>
      <c r="B7" s="54" t="s">
        <v>287</v>
      </c>
      <c r="C7" s="57">
        <v>227.03</v>
      </c>
      <c r="D7" s="57"/>
      <c r="E7" s="57">
        <v>11483.75222</v>
      </c>
      <c r="F7" s="57"/>
      <c r="G7" s="57">
        <v>109.97</v>
      </c>
      <c r="H7" s="57"/>
      <c r="I7" s="57"/>
      <c r="J7" s="57">
        <v>104</v>
      </c>
      <c r="K7" s="55">
        <f t="shared" si="0"/>
        <v>11924.8</v>
      </c>
    </row>
    <row r="8" spans="1:11" ht="43.5" customHeight="1">
      <c r="A8" s="53">
        <v>4</v>
      </c>
      <c r="B8" s="58" t="s">
        <v>288</v>
      </c>
      <c r="C8" s="57">
        <v>20.128</v>
      </c>
      <c r="D8" s="57"/>
      <c r="E8" s="57"/>
      <c r="F8" s="57">
        <v>42.5</v>
      </c>
      <c r="G8" s="57"/>
      <c r="H8" s="57"/>
      <c r="I8" s="57"/>
      <c r="J8" s="57"/>
      <c r="K8" s="55">
        <f t="shared" si="0"/>
        <v>62.6</v>
      </c>
    </row>
    <row r="9" spans="1:11" ht="43.5" customHeight="1">
      <c r="A9" s="53">
        <v>5</v>
      </c>
      <c r="B9" s="58" t="s">
        <v>289</v>
      </c>
      <c r="C9" s="57">
        <v>3.9220000000000002</v>
      </c>
      <c r="D9" s="57"/>
      <c r="E9" s="57"/>
      <c r="F9" s="57">
        <v>8.7720000000000002</v>
      </c>
      <c r="G9" s="57"/>
      <c r="H9" s="57"/>
      <c r="I9" s="57"/>
      <c r="J9" s="57"/>
      <c r="K9" s="55">
        <f t="shared" si="0"/>
        <v>12.7</v>
      </c>
    </row>
    <row r="10" spans="1:11" ht="43.5" customHeight="1">
      <c r="A10" s="53">
        <v>6</v>
      </c>
      <c r="B10" s="59" t="s">
        <v>290</v>
      </c>
      <c r="C10" s="57">
        <v>34.45917</v>
      </c>
      <c r="D10" s="57">
        <v>751</v>
      </c>
      <c r="E10" s="57"/>
      <c r="F10" s="57"/>
      <c r="G10" s="57"/>
      <c r="H10" s="57"/>
      <c r="I10" s="57"/>
      <c r="J10" s="57"/>
      <c r="K10" s="55">
        <f t="shared" si="0"/>
        <v>785.5</v>
      </c>
    </row>
    <row r="11" spans="1:11" s="61" customFormat="1" ht="43.5" customHeight="1">
      <c r="A11" s="53">
        <v>7</v>
      </c>
      <c r="B11" s="60" t="s">
        <v>291</v>
      </c>
      <c r="C11" s="57">
        <v>63.610680000000002</v>
      </c>
      <c r="D11" s="57"/>
      <c r="E11" s="57"/>
      <c r="F11" s="57"/>
      <c r="G11" s="57"/>
      <c r="H11" s="57"/>
      <c r="I11" s="57"/>
      <c r="J11" s="57"/>
      <c r="K11" s="55">
        <f t="shared" si="0"/>
        <v>63.6</v>
      </c>
    </row>
    <row r="12" spans="1:11" s="63" customFormat="1" ht="43.5" customHeight="1">
      <c r="A12" s="62">
        <v>8</v>
      </c>
      <c r="B12" s="59" t="s">
        <v>292</v>
      </c>
      <c r="C12" s="55">
        <v>22.5</v>
      </c>
      <c r="D12" s="55"/>
      <c r="E12" s="55"/>
      <c r="F12" s="55"/>
      <c r="G12" s="55"/>
      <c r="H12" s="55"/>
      <c r="I12" s="55"/>
      <c r="J12" s="55"/>
      <c r="K12" s="55">
        <f t="shared" si="0"/>
        <v>22.5</v>
      </c>
    </row>
    <row r="13" spans="1:11" ht="43.5" customHeight="1">
      <c r="A13" s="53">
        <v>9</v>
      </c>
      <c r="B13" s="59" t="s">
        <v>293</v>
      </c>
      <c r="C13" s="57">
        <v>13088.013289999999</v>
      </c>
      <c r="D13" s="57"/>
      <c r="E13" s="57"/>
      <c r="F13" s="57"/>
      <c r="G13" s="57"/>
      <c r="H13" s="57"/>
      <c r="I13" s="57"/>
      <c r="J13" s="57"/>
      <c r="K13" s="55">
        <f t="shared" si="0"/>
        <v>13088</v>
      </c>
    </row>
    <row r="14" spans="1:11" ht="43.5" customHeight="1">
      <c r="A14" s="53">
        <v>10</v>
      </c>
      <c r="B14" s="59" t="s">
        <v>294</v>
      </c>
      <c r="C14" s="57">
        <v>150</v>
      </c>
      <c r="D14" s="57"/>
      <c r="E14" s="57"/>
      <c r="F14" s="57"/>
      <c r="G14" s="57"/>
      <c r="H14" s="57"/>
      <c r="I14" s="57"/>
      <c r="J14" s="57"/>
      <c r="K14" s="55">
        <f t="shared" si="0"/>
        <v>150</v>
      </c>
    </row>
    <row r="15" spans="1:11" ht="43.5" customHeight="1">
      <c r="A15" s="62">
        <v>11</v>
      </c>
      <c r="B15" s="59" t="s">
        <v>295</v>
      </c>
      <c r="C15" s="57">
        <v>30</v>
      </c>
      <c r="D15" s="57"/>
      <c r="E15" s="57"/>
      <c r="F15" s="57"/>
      <c r="G15" s="57"/>
      <c r="H15" s="57"/>
      <c r="I15" s="57"/>
      <c r="J15" s="57"/>
      <c r="K15" s="55">
        <f t="shared" si="0"/>
        <v>30</v>
      </c>
    </row>
    <row r="16" spans="1:11" s="64" customFormat="1" ht="43.5" customHeight="1">
      <c r="A16" s="53">
        <v>12</v>
      </c>
      <c r="B16" s="59" t="s">
        <v>296</v>
      </c>
      <c r="C16" s="57">
        <v>313.85271</v>
      </c>
      <c r="D16" s="57"/>
      <c r="E16" s="57"/>
      <c r="F16" s="57"/>
      <c r="G16" s="57"/>
      <c r="H16" s="57"/>
      <c r="I16" s="57"/>
      <c r="J16" s="57"/>
      <c r="K16" s="55">
        <f t="shared" si="0"/>
        <v>313.89999999999998</v>
      </c>
    </row>
    <row r="17" spans="1:11" s="64" customFormat="1" ht="43.5" customHeight="1">
      <c r="A17" s="62">
        <v>13</v>
      </c>
      <c r="B17" s="59" t="s">
        <v>297</v>
      </c>
      <c r="C17" s="57">
        <v>159.285</v>
      </c>
      <c r="D17" s="57"/>
      <c r="E17" s="57"/>
      <c r="F17" s="57"/>
      <c r="G17" s="57"/>
      <c r="H17" s="57"/>
      <c r="I17" s="57"/>
      <c r="J17" s="57"/>
      <c r="K17" s="55">
        <f t="shared" si="0"/>
        <v>159.30000000000001</v>
      </c>
    </row>
    <row r="18" spans="1:11" s="64" customFormat="1" ht="43.5" customHeight="1">
      <c r="A18" s="62">
        <v>14</v>
      </c>
      <c r="B18" s="59" t="s">
        <v>298</v>
      </c>
      <c r="C18" s="57">
        <v>10.7</v>
      </c>
      <c r="D18" s="57"/>
      <c r="E18" s="57"/>
      <c r="F18" s="57"/>
      <c r="G18" s="57"/>
      <c r="H18" s="57"/>
      <c r="I18" s="57"/>
      <c r="J18" s="57"/>
      <c r="K18" s="55">
        <f t="shared" si="0"/>
        <v>10.7</v>
      </c>
    </row>
    <row r="19" spans="1:11" s="65" customFormat="1" ht="43.5" customHeight="1">
      <c r="A19" s="53">
        <v>15</v>
      </c>
      <c r="B19" s="59" t="s">
        <v>299</v>
      </c>
      <c r="C19" s="57">
        <v>5</v>
      </c>
      <c r="D19" s="57"/>
      <c r="E19" s="57"/>
      <c r="F19" s="57"/>
      <c r="G19" s="57"/>
      <c r="H19" s="57"/>
      <c r="I19" s="57"/>
      <c r="J19" s="57"/>
      <c r="K19" s="55">
        <f t="shared" si="0"/>
        <v>5</v>
      </c>
    </row>
    <row r="20" spans="1:11" ht="43.5" customHeight="1">
      <c r="A20" s="53">
        <v>16</v>
      </c>
      <c r="B20" s="58" t="s">
        <v>300</v>
      </c>
      <c r="C20" s="57">
        <v>51.7</v>
      </c>
      <c r="D20" s="55"/>
      <c r="E20" s="57"/>
      <c r="F20" s="55"/>
      <c r="G20" s="55"/>
      <c r="H20" s="55"/>
      <c r="I20" s="55"/>
      <c r="J20" s="55">
        <v>1685.1</v>
      </c>
      <c r="K20" s="55">
        <f t="shared" si="0"/>
        <v>1736.8</v>
      </c>
    </row>
    <row r="21" spans="1:11" ht="43.5" customHeight="1">
      <c r="A21" s="53">
        <v>17</v>
      </c>
      <c r="B21" s="59" t="s">
        <v>301</v>
      </c>
      <c r="C21" s="55">
        <v>100</v>
      </c>
      <c r="D21" s="55"/>
      <c r="E21" s="55"/>
      <c r="F21" s="55"/>
      <c r="G21" s="55"/>
      <c r="H21" s="55"/>
      <c r="I21" s="55">
        <v>80</v>
      </c>
      <c r="J21" s="55"/>
      <c r="K21" s="55">
        <f t="shared" si="0"/>
        <v>180</v>
      </c>
    </row>
    <row r="22" spans="1:11" ht="43.5" customHeight="1">
      <c r="A22" s="53">
        <v>18</v>
      </c>
      <c r="B22" s="66" t="s">
        <v>302</v>
      </c>
      <c r="C22" s="67">
        <f>SUM(C24:C29)</f>
        <v>1233.8</v>
      </c>
      <c r="D22" s="67"/>
      <c r="E22" s="67"/>
      <c r="F22" s="67"/>
      <c r="G22" s="67"/>
      <c r="H22" s="67"/>
      <c r="I22" s="67"/>
      <c r="J22" s="67"/>
      <c r="K22" s="55">
        <f t="shared" si="0"/>
        <v>1233.8</v>
      </c>
    </row>
    <row r="23" spans="1:11" ht="43.5" customHeight="1">
      <c r="A23" s="279">
        <v>19</v>
      </c>
      <c r="B23" s="68" t="s">
        <v>303</v>
      </c>
      <c r="C23" s="67"/>
      <c r="D23" s="67"/>
      <c r="E23" s="67"/>
      <c r="F23" s="67"/>
      <c r="G23" s="67"/>
      <c r="H23" s="67"/>
      <c r="I23" s="67"/>
      <c r="J23" s="67"/>
      <c r="K23" s="55">
        <f t="shared" si="0"/>
        <v>0</v>
      </c>
    </row>
    <row r="24" spans="1:11" ht="43.5" customHeight="1">
      <c r="A24" s="279"/>
      <c r="B24" s="118" t="s">
        <v>304</v>
      </c>
      <c r="C24" s="69">
        <v>225</v>
      </c>
      <c r="D24" s="70"/>
      <c r="E24" s="70"/>
      <c r="F24" s="70"/>
      <c r="G24" s="70"/>
      <c r="H24" s="70"/>
      <c r="I24" s="70"/>
      <c r="J24" s="70"/>
      <c r="K24" s="55">
        <f t="shared" si="0"/>
        <v>225</v>
      </c>
    </row>
    <row r="25" spans="1:11" ht="43.5" customHeight="1">
      <c r="A25" s="279"/>
      <c r="B25" s="118" t="s">
        <v>305</v>
      </c>
      <c r="C25" s="69">
        <v>160</v>
      </c>
      <c r="D25" s="71"/>
      <c r="E25" s="70"/>
      <c r="F25" s="70"/>
      <c r="G25" s="70"/>
      <c r="H25" s="70"/>
      <c r="I25" s="70"/>
      <c r="J25" s="70"/>
      <c r="K25" s="55">
        <f t="shared" si="0"/>
        <v>160</v>
      </c>
    </row>
    <row r="26" spans="1:11" ht="43.5" customHeight="1">
      <c r="A26" s="279"/>
      <c r="B26" s="118" t="s">
        <v>306</v>
      </c>
      <c r="C26" s="69">
        <v>167</v>
      </c>
      <c r="D26" s="70"/>
      <c r="E26" s="70"/>
      <c r="F26" s="70"/>
      <c r="G26" s="70"/>
      <c r="H26" s="70"/>
      <c r="I26" s="70"/>
      <c r="J26" s="70"/>
      <c r="K26" s="55">
        <f t="shared" si="0"/>
        <v>167</v>
      </c>
    </row>
    <row r="27" spans="1:11" ht="43.5" customHeight="1">
      <c r="A27" s="279"/>
      <c r="B27" s="118" t="s">
        <v>307</v>
      </c>
      <c r="C27" s="69">
        <v>281.8</v>
      </c>
      <c r="D27" s="70"/>
      <c r="E27" s="70"/>
      <c r="F27" s="70"/>
      <c r="G27" s="70"/>
      <c r="H27" s="70"/>
      <c r="I27" s="70"/>
      <c r="J27" s="70"/>
      <c r="K27" s="55">
        <f t="shared" si="0"/>
        <v>281.8</v>
      </c>
    </row>
    <row r="28" spans="1:11" ht="43.5" customHeight="1">
      <c r="A28" s="279"/>
      <c r="B28" s="72" t="s">
        <v>308</v>
      </c>
      <c r="C28" s="73">
        <v>200</v>
      </c>
      <c r="D28" s="74"/>
      <c r="E28" s="74"/>
      <c r="F28" s="74"/>
      <c r="G28" s="74"/>
      <c r="H28" s="74"/>
      <c r="I28" s="74"/>
      <c r="J28" s="74"/>
      <c r="K28" s="55">
        <f t="shared" si="0"/>
        <v>200</v>
      </c>
    </row>
    <row r="29" spans="1:11" ht="43.5" customHeight="1">
      <c r="A29" s="279"/>
      <c r="B29" s="72" t="s">
        <v>309</v>
      </c>
      <c r="C29" s="73">
        <v>200</v>
      </c>
      <c r="D29" s="74"/>
      <c r="E29" s="74"/>
      <c r="F29" s="74"/>
      <c r="G29" s="74"/>
      <c r="H29" s="74"/>
      <c r="I29" s="74"/>
      <c r="J29" s="74"/>
      <c r="K29" s="55">
        <f t="shared" si="0"/>
        <v>200</v>
      </c>
    </row>
    <row r="30" spans="1:11" ht="43.5" customHeight="1">
      <c r="A30" s="280"/>
      <c r="B30" s="60" t="s">
        <v>310</v>
      </c>
      <c r="C30" s="57">
        <f>ROUND(SUM(C5:C19)+C31,1)</f>
        <v>15658</v>
      </c>
      <c r="D30" s="57">
        <f t="shared" ref="D30:J30" si="1">ROUND(SUM(D5:D19)+D31,1)</f>
        <v>751</v>
      </c>
      <c r="E30" s="57">
        <f t="shared" si="1"/>
        <v>59397.4</v>
      </c>
      <c r="F30" s="57">
        <f t="shared" si="1"/>
        <v>583.6</v>
      </c>
      <c r="G30" s="57">
        <f t="shared" si="1"/>
        <v>110</v>
      </c>
      <c r="H30" s="57">
        <f t="shared" si="1"/>
        <v>0</v>
      </c>
      <c r="I30" s="57">
        <f t="shared" si="1"/>
        <v>80</v>
      </c>
      <c r="J30" s="57">
        <f t="shared" si="1"/>
        <v>1789.1</v>
      </c>
      <c r="K30" s="55">
        <f t="shared" si="0"/>
        <v>78369.100000000006</v>
      </c>
    </row>
    <row r="31" spans="1:11" ht="43.5" customHeight="1">
      <c r="A31" s="280"/>
      <c r="B31" s="75" t="s">
        <v>311</v>
      </c>
      <c r="C31" s="76">
        <f t="shared" ref="C31:K31" si="2">ROUND(C20+C21+C22,1)</f>
        <v>1385.5</v>
      </c>
      <c r="D31" s="76">
        <f t="shared" si="2"/>
        <v>0</v>
      </c>
      <c r="E31" s="76">
        <f t="shared" si="2"/>
        <v>0</v>
      </c>
      <c r="F31" s="76">
        <f t="shared" si="2"/>
        <v>0</v>
      </c>
      <c r="G31" s="76">
        <f t="shared" si="2"/>
        <v>0</v>
      </c>
      <c r="H31" s="76">
        <f t="shared" si="2"/>
        <v>0</v>
      </c>
      <c r="I31" s="76">
        <f t="shared" si="2"/>
        <v>80</v>
      </c>
      <c r="J31" s="76">
        <f t="shared" si="2"/>
        <v>1685.1</v>
      </c>
      <c r="K31" s="76">
        <f t="shared" si="2"/>
        <v>3150.6</v>
      </c>
    </row>
  </sheetData>
  <mergeCells count="8">
    <mergeCell ref="A23:A29"/>
    <mergeCell ref="A30:A31"/>
    <mergeCell ref="A1:I1"/>
    <mergeCell ref="A2:K2"/>
    <mergeCell ref="A3:A4"/>
    <mergeCell ref="B3:B4"/>
    <mergeCell ref="C3:J3"/>
    <mergeCell ref="K3:K4"/>
  </mergeCells>
  <pageMargins left="0.19685039370078741" right="0.19685039370078741" top="0.19685039370078741" bottom="0.19685039370078741" header="0.31496062992125984" footer="0.31496062992125984"/>
  <pageSetup paperSize="9" scale="8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CB_DZIAŁ_I</vt:lpstr>
      <vt:lpstr>CB_DZIAŁ_II</vt:lpstr>
      <vt:lpstr>CB_DZIAŁ_III</vt:lpstr>
      <vt:lpstr>CB_DZIAŁ_IV</vt:lpstr>
      <vt:lpstr>CB_DZIAŁ_V</vt:lpstr>
      <vt:lpstr>CB_PLAN_INWESTYCJI</vt:lpstr>
      <vt:lpstr>CB_DZIAŁ_I!Obszar_wydruku</vt:lpstr>
      <vt:lpstr>CB_DZIAŁ_II!Obszar_wydruku</vt:lpstr>
      <vt:lpstr>CB_DZIAŁ_III!Obszar_wydruku</vt:lpstr>
      <vt:lpstr>CB_DZIAŁ_IV!Obszar_wydruku</vt:lpstr>
      <vt:lpstr>CB_PLAN_INWESTYCJI!Obszar_wydruku</vt:lpstr>
      <vt:lpstr>CB_DZIAŁ_I!Tytuły_wydruku</vt:lpstr>
      <vt:lpstr>CB_PLAN_INWESTYCJI!Tytuły_wydruku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rwilski</dc:creator>
  <cp:lastModifiedBy>rwilski</cp:lastModifiedBy>
  <cp:lastPrinted>2014-06-30T11:42:57Z</cp:lastPrinted>
  <dcterms:created xsi:type="dcterms:W3CDTF">2011-03-15T07:03:51Z</dcterms:created>
  <dcterms:modified xsi:type="dcterms:W3CDTF">2014-06-30T12:04:51Z</dcterms:modified>
</cp:coreProperties>
</file>